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7" yWindow="27" windowWidth="17362" windowHeight="7322" tabRatio="877" activeTab="4"/>
  </bookViews>
  <sheets>
    <sheet name="fixtures" sheetId="1" r:id="rId1"/>
    <sheet name="league table" sheetId="2" r:id="rId2"/>
    <sheet name="team results" sheetId="3" r:id="rId3"/>
    <sheet name="results grid" sheetId="4" r:id="rId4"/>
    <sheet name="2012-13 individual results" sheetId="5" r:id="rId5"/>
    <sheet name="final positions 2002-12" sheetId="6" r:id="rId6"/>
    <sheet name="players missing" sheetId="7" r:id="rId7"/>
    <sheet name="HA Sequence" sheetId="8" r:id="rId8"/>
    <sheet name="snooker matrix" sheetId="9" r:id="rId9"/>
  </sheets>
  <definedNames>
    <definedName name="_xlnm.Print_Area" localSheetId="4">'2012-13 individual results'!$A$1:$AM$173</definedName>
    <definedName name="_xlnm.Print_Area" localSheetId="0">'fixtures'!$A$1:$I$205</definedName>
    <definedName name="_xlnm.Print_Area" localSheetId="1">'league table'!$A$1:$I$31</definedName>
    <definedName name="_xlnm.Print_Area" localSheetId="8">'snooker matrix'!$A$1:$AT$20</definedName>
    <definedName name="_xlnm.Print_Titles" localSheetId="4">'2012-13 individual results'!$16:$16</definedName>
  </definedNames>
  <calcPr fullCalcOnLoad="1"/>
</workbook>
</file>

<file path=xl/sharedStrings.xml><?xml version="1.0" encoding="utf-8"?>
<sst xmlns="http://schemas.openxmlformats.org/spreadsheetml/2006/main" count="3714" uniqueCount="421">
  <si>
    <t>Birstwith 'B'</t>
  </si>
  <si>
    <t>Darley</t>
  </si>
  <si>
    <t>Middlesmoor</t>
  </si>
  <si>
    <t>Birstwith 'A'</t>
  </si>
  <si>
    <t>Hookstone</t>
  </si>
  <si>
    <t>Ripley 'A'</t>
  </si>
  <si>
    <t>Ripley 'B'</t>
  </si>
  <si>
    <t xml:space="preserve">Highest Break: </t>
  </si>
  <si>
    <t>Team</t>
  </si>
  <si>
    <t>Pl'd</t>
  </si>
  <si>
    <t>W</t>
  </si>
  <si>
    <t>L</t>
  </si>
  <si>
    <t>Pts</t>
  </si>
  <si>
    <t>DATE</t>
  </si>
  <si>
    <t>Week No.</t>
  </si>
  <si>
    <t>Hampsthwaite 'A'</t>
  </si>
  <si>
    <t>Hampsthwaite 'B'</t>
  </si>
  <si>
    <t>Markington</t>
  </si>
  <si>
    <t>SNOOKER WEEKLY RESULTS BY TEAM</t>
  </si>
  <si>
    <t>W5</t>
  </si>
  <si>
    <t>W4</t>
  </si>
  <si>
    <t>WIN TOTAL</t>
  </si>
  <si>
    <t>L2</t>
  </si>
  <si>
    <t>L1</t>
  </si>
  <si>
    <t>L0</t>
  </si>
  <si>
    <t>LOSE TOTAL</t>
  </si>
  <si>
    <t>Home Page Link:</t>
  </si>
  <si>
    <t>TOTAL GAMES</t>
  </si>
  <si>
    <t>W6</t>
  </si>
  <si>
    <t>D3</t>
  </si>
  <si>
    <t>D</t>
  </si>
  <si>
    <t>TOTAL POINTS</t>
  </si>
  <si>
    <t>DRAW TOTAL</t>
  </si>
  <si>
    <t>Pos.</t>
  </si>
  <si>
    <t>-</t>
  </si>
  <si>
    <t>Kirkby Malzeard 'A'</t>
  </si>
  <si>
    <t>Kirkby Malzeard 'B'</t>
  </si>
  <si>
    <t>Pateley Club 'A'</t>
  </si>
  <si>
    <t>Pateley Club 'B'</t>
  </si>
  <si>
    <t>Kirkby Malz. 'A'</t>
  </si>
  <si>
    <t>Kirkby Malz. 'B'</t>
  </si>
  <si>
    <t xml:space="preserve">HALF </t>
  </si>
  <si>
    <t>WAY</t>
  </si>
  <si>
    <t>Last Season's Position in grey</t>
  </si>
  <si>
    <t>Pld.</t>
  </si>
  <si>
    <t>Won</t>
  </si>
  <si>
    <t>Lost</t>
  </si>
  <si>
    <t xml:space="preserve"> </t>
  </si>
  <si>
    <t>Birstwith A</t>
  </si>
  <si>
    <t>Bartle R</t>
  </si>
  <si>
    <t>Bellerby C</t>
  </si>
  <si>
    <t>Bellerby M</t>
  </si>
  <si>
    <t>Holmes S</t>
  </si>
  <si>
    <t>Thompson D</t>
  </si>
  <si>
    <t>Birstwith B</t>
  </si>
  <si>
    <t>Dean D</t>
  </si>
  <si>
    <t>Dean R</t>
  </si>
  <si>
    <t>McPhartland S</t>
  </si>
  <si>
    <t>Portwood K</t>
  </si>
  <si>
    <t>Walwyn M</t>
  </si>
  <si>
    <t>Campell A</t>
  </si>
  <si>
    <t>Kitching M</t>
  </si>
  <si>
    <t>Marriner T</t>
  </si>
  <si>
    <t>Metcalfe D</t>
  </si>
  <si>
    <t>Metcalfe J</t>
  </si>
  <si>
    <t>Pullan A</t>
  </si>
  <si>
    <t>Ryder M</t>
  </si>
  <si>
    <t>Cope J</t>
  </si>
  <si>
    <t>Hamps. A</t>
  </si>
  <si>
    <t xml:space="preserve">Hardcastle A   </t>
  </si>
  <si>
    <t>Palmer K</t>
  </si>
  <si>
    <t>Smithson R</t>
  </si>
  <si>
    <t>Turton P</t>
  </si>
  <si>
    <t>Bell A</t>
  </si>
  <si>
    <t>Hamps. B</t>
  </si>
  <si>
    <t xml:space="preserve">Collett G           </t>
  </si>
  <si>
    <t>Cope D</t>
  </si>
  <si>
    <t>Jennings S</t>
  </si>
  <si>
    <t>Alsop A</t>
  </si>
  <si>
    <t>Benson M</t>
  </si>
  <si>
    <t>Hainsworth R</t>
  </si>
  <si>
    <t>Houseman F</t>
  </si>
  <si>
    <t>Ryder C</t>
  </si>
  <si>
    <t>Sayer A</t>
  </si>
  <si>
    <t>Bowen T</t>
  </si>
  <si>
    <t>Hill B</t>
  </si>
  <si>
    <t>Holgate M</t>
  </si>
  <si>
    <t>Nightingale R</t>
  </si>
  <si>
    <t>Rayner S</t>
  </si>
  <si>
    <t>Tattersall M</t>
  </si>
  <si>
    <t>Buggy T.</t>
  </si>
  <si>
    <t>Walker B</t>
  </si>
  <si>
    <t>Wensley B</t>
  </si>
  <si>
    <t>Barker J Jn</t>
  </si>
  <si>
    <t>Barker J Sn</t>
  </si>
  <si>
    <t>Cotterell N</t>
  </si>
  <si>
    <t>Glencorse W</t>
  </si>
  <si>
    <t>Thomas J</t>
  </si>
  <si>
    <t>Chandler L</t>
  </si>
  <si>
    <t>Jauncey S</t>
  </si>
  <si>
    <t>Shepherd C.</t>
  </si>
  <si>
    <t>Ripley A</t>
  </si>
  <si>
    <t>Atkinson M</t>
  </si>
  <si>
    <t>Atkinson S</t>
  </si>
  <si>
    <t>Herrington J</t>
  </si>
  <si>
    <t>Smith P</t>
  </si>
  <si>
    <t>Baul P</t>
  </si>
  <si>
    <t>Ripley B</t>
  </si>
  <si>
    <t>Bramley P</t>
  </si>
  <si>
    <t>Cockshott D</t>
  </si>
  <si>
    <t>Davies M</t>
  </si>
  <si>
    <t>Hunt D</t>
  </si>
  <si>
    <t>Parker R</t>
  </si>
  <si>
    <t>Walmsley P</t>
  </si>
  <si>
    <t>Masham</t>
  </si>
  <si>
    <t>Kettlesing</t>
  </si>
  <si>
    <t>Pateley Social</t>
  </si>
  <si>
    <t>Ripley 'C'</t>
  </si>
  <si>
    <t>Kirkby Malzeard</t>
  </si>
  <si>
    <t>Bishop Monkton</t>
  </si>
  <si>
    <t>Ripon City</t>
  </si>
  <si>
    <t>Killinghall</t>
  </si>
  <si>
    <t>Pateley Social 'B'</t>
  </si>
  <si>
    <t>Pateley Social 'A' / Liberals</t>
  </si>
  <si>
    <t>Pateley Cons / Club</t>
  </si>
  <si>
    <t>Proctor A</t>
  </si>
  <si>
    <t>Atkinson J Jnr</t>
  </si>
  <si>
    <t>% WON</t>
  </si>
  <si>
    <t>Brown A</t>
  </si>
  <si>
    <t>Bryan L</t>
  </si>
  <si>
    <t>W3.5</t>
  </si>
  <si>
    <t>L2.5</t>
  </si>
  <si>
    <t xml:space="preserve">Collett R           </t>
  </si>
  <si>
    <t>W5.5</t>
  </si>
  <si>
    <t>L0.5</t>
  </si>
  <si>
    <t>PTS</t>
  </si>
  <si>
    <t>H</t>
  </si>
  <si>
    <t>Mckenzie Shore P</t>
  </si>
  <si>
    <t>Diff.</t>
  </si>
  <si>
    <t>Change</t>
  </si>
  <si>
    <t>Frankland M.</t>
  </si>
  <si>
    <t>Downey R</t>
  </si>
  <si>
    <t>Burnett D</t>
  </si>
  <si>
    <t>Hawe J</t>
  </si>
  <si>
    <t>Biddulph A</t>
  </si>
  <si>
    <t>Petty C</t>
  </si>
  <si>
    <t>Dunn R</t>
  </si>
  <si>
    <t>Hampsthwaite B</t>
  </si>
  <si>
    <t>Ripley C</t>
  </si>
  <si>
    <t>Hampsthwaite A</t>
  </si>
  <si>
    <t>Kirkby Malzeard B</t>
  </si>
  <si>
    <t>Kirkby Malzeard A</t>
  </si>
  <si>
    <t>Team / Week</t>
  </si>
  <si>
    <t xml:space="preserve">Darley </t>
  </si>
  <si>
    <t>SNOOKER</t>
  </si>
  <si>
    <t>RIP</t>
  </si>
  <si>
    <t>BIR</t>
  </si>
  <si>
    <t>PC</t>
  </si>
  <si>
    <t>each Ripley team will have both tables 6 times over the season times inc. matches where they play away to another Ripley team</t>
  </si>
  <si>
    <t>RIP = playing away v another Ripley team</t>
  </si>
  <si>
    <t xml:space="preserve">Hargreaves G </t>
  </si>
  <si>
    <t xml:space="preserve">Seastron G </t>
  </si>
  <si>
    <t xml:space="preserve">Borgen A </t>
  </si>
  <si>
    <t>V</t>
  </si>
  <si>
    <t>Beecroft T.</t>
  </si>
  <si>
    <t>Varley A.</t>
  </si>
  <si>
    <t>Derrick T.</t>
  </si>
  <si>
    <t>% PTS SCORED @ HOME</t>
  </si>
  <si>
    <t>A</t>
  </si>
  <si>
    <t>TTL</t>
  </si>
  <si>
    <t>Goodwin R</t>
  </si>
  <si>
    <t>Pearson D</t>
  </si>
  <si>
    <t xml:space="preserve">Morris S </t>
  </si>
  <si>
    <t>Willis K</t>
  </si>
  <si>
    <t>Willis T</t>
  </si>
  <si>
    <t>Swales D</t>
  </si>
  <si>
    <t>Whittaker J</t>
  </si>
  <si>
    <t xml:space="preserve">TEAM </t>
  </si>
  <si>
    <t>NO. PLAYERS SHORT</t>
  </si>
  <si>
    <t>MISSING RESULTS / POSTPONED MATCHES:</t>
  </si>
  <si>
    <t>O'Brien J.</t>
  </si>
  <si>
    <t>***denotes free week taken</t>
  </si>
  <si>
    <t>Wray J</t>
  </si>
  <si>
    <t>Jack D</t>
  </si>
  <si>
    <t>H/CAP</t>
  </si>
  <si>
    <t>REVIEW</t>
  </si>
  <si>
    <t>Collins J</t>
  </si>
  <si>
    <t>Jennings A</t>
  </si>
  <si>
    <t>McConnell A</t>
  </si>
  <si>
    <t>Agars K</t>
  </si>
  <si>
    <t>DENOTES NEW PLAYER</t>
  </si>
  <si>
    <t>Cowan D</t>
  </si>
  <si>
    <t>Sykes A</t>
  </si>
  <si>
    <t>MATCHES STILL TO PLAY</t>
  </si>
  <si>
    <t>POSTPONED/ MISSING</t>
  </si>
  <si>
    <t>Reynard B</t>
  </si>
  <si>
    <t>Eglin T</t>
  </si>
  <si>
    <t>Garcia M</t>
  </si>
  <si>
    <t>Blackburn S</t>
  </si>
  <si>
    <t>FREE WEEK</t>
  </si>
  <si>
    <t>Final League Positions 2002-2011</t>
  </si>
  <si>
    <t>2010-11</t>
  </si>
  <si>
    <t>UNLESS OTHERWISE AGREED IN ADVANCE, NEW PLAYERS TO PLAY OFF +15</t>
  </si>
  <si>
    <t>Reay J</t>
  </si>
  <si>
    <t>Pateley Club</t>
  </si>
  <si>
    <t xml:space="preserve">Pateley Club </t>
  </si>
  <si>
    <t>Armstrong D</t>
  </si>
  <si>
    <t>Carson G</t>
  </si>
  <si>
    <t>HOOKSTONE</t>
  </si>
  <si>
    <t>Pilkington D</t>
  </si>
  <si>
    <t>Wappitt I</t>
  </si>
  <si>
    <t>Brownlee A</t>
  </si>
  <si>
    <t>Dunn A</t>
  </si>
  <si>
    <t>DARLEY</t>
  </si>
  <si>
    <t>MARKINGTON</t>
  </si>
  <si>
    <t>http://www.markingtonleague.co.uk/index.html</t>
  </si>
  <si>
    <t>MIDDLESMOOR</t>
  </si>
  <si>
    <t>Donaldson D</t>
  </si>
  <si>
    <t>Bowdin J</t>
  </si>
  <si>
    <t>Clark D</t>
  </si>
  <si>
    <t>H/WAY</t>
  </si>
  <si>
    <t>Harrison B</t>
  </si>
  <si>
    <t>Broadley A</t>
  </si>
  <si>
    <t>Challis C</t>
  </si>
  <si>
    <t>Hodson M</t>
  </si>
  <si>
    <t>Mawer C</t>
  </si>
  <si>
    <t>Ribeiro C</t>
  </si>
  <si>
    <t>Dean G</t>
  </si>
  <si>
    <t>Brown D</t>
  </si>
  <si>
    <t>RIPLEY C</t>
  </si>
  <si>
    <t>Bell D</t>
  </si>
  <si>
    <t>Shaw W</t>
  </si>
  <si>
    <t>Baguley P</t>
  </si>
  <si>
    <t>RIPLEY B V RIPLEY C</t>
  </si>
  <si>
    <t>Ryder T</t>
  </si>
  <si>
    <t>Hardwick M</t>
  </si>
  <si>
    <t>Deacey C</t>
  </si>
  <si>
    <t>K. MALZEARD A V HAMPSTHWAITE A (POSTPONED)</t>
  </si>
  <si>
    <t>RIPLEY C V MIDDLESMOOR (POSTPONED)</t>
  </si>
  <si>
    <t>Lumley W</t>
  </si>
  <si>
    <t>Mather D</t>
  </si>
  <si>
    <t>Burrill K</t>
  </si>
  <si>
    <t>WORKS-OUT</t>
  </si>
  <si>
    <t>BIRSTWITH A</t>
  </si>
  <si>
    <t>BIRSTWITH B</t>
  </si>
  <si>
    <t>HAMP A</t>
  </si>
  <si>
    <t>HAMP B</t>
  </si>
  <si>
    <t>K MALZ A</t>
  </si>
  <si>
    <t>K MALZ B</t>
  </si>
  <si>
    <t>PAT CLUB</t>
  </si>
  <si>
    <t>PAT SOC</t>
  </si>
  <si>
    <t>RIPLEY A</t>
  </si>
  <si>
    <t>RIPLEY B</t>
  </si>
  <si>
    <t>B</t>
  </si>
  <si>
    <t>C</t>
  </si>
  <si>
    <t>E</t>
  </si>
  <si>
    <t>F</t>
  </si>
  <si>
    <t>G</t>
  </si>
  <si>
    <t>I</t>
  </si>
  <si>
    <t>J</t>
  </si>
  <si>
    <t>K</t>
  </si>
  <si>
    <t>M</t>
  </si>
  <si>
    <t>N</t>
  </si>
  <si>
    <t>O</t>
  </si>
  <si>
    <t>P</t>
  </si>
  <si>
    <t>Markington &amp; District Snooker Fixtures 2012-13</t>
  </si>
  <si>
    <t>Thursday 6 December 2012 - Individual Knock-out First round.</t>
  </si>
  <si>
    <t>Thursday 7 February 2013 - Individual Knock-out Second round.</t>
  </si>
  <si>
    <t>Wednesday 3 April 2013 - Individual Quarter Final/Semi-Final</t>
  </si>
  <si>
    <t>Wednesday 10 April 2013 - Individual Knock-out Final - Ripley Star Club</t>
  </si>
  <si>
    <t>Tuesday 7 May 2013 - AGM &amp; Presentations - Ripley Star Club</t>
  </si>
  <si>
    <t>Tuesday 04 September 2012</t>
  </si>
  <si>
    <t>Tuesday 11 September 2012</t>
  </si>
  <si>
    <t>Tuesday 18 September 2012</t>
  </si>
  <si>
    <t>Tuesday 25 September 2012</t>
  </si>
  <si>
    <t>Tuesday 2 October 2012</t>
  </si>
  <si>
    <t>Tuesday 9 October 2012</t>
  </si>
  <si>
    <t>Tuesday 16 October 2012</t>
  </si>
  <si>
    <t>Tuesday 23 October 2012</t>
  </si>
  <si>
    <t>Tuesday 30 October 2012</t>
  </si>
  <si>
    <t>Tuesday 6 November 2012</t>
  </si>
  <si>
    <t>Tuesday 13 November 2012</t>
  </si>
  <si>
    <t>Tuesday 20 November 2012</t>
  </si>
  <si>
    <t>Tuesday 27 November 2012</t>
  </si>
  <si>
    <t>Tuesday 4 December 2012</t>
  </si>
  <si>
    <t>Tuesday 11 December 2012</t>
  </si>
  <si>
    <t>Tuesday 18 December 2012</t>
  </si>
  <si>
    <t>Tuesday 8 January 2013</t>
  </si>
  <si>
    <t>Tuesday 15 January 2013</t>
  </si>
  <si>
    <t>Tuesday 22 January 2013</t>
  </si>
  <si>
    <t>Tuesday 29 January 2013</t>
  </si>
  <si>
    <t>Tuesday 5 February 2013</t>
  </si>
  <si>
    <t>Tuesday 12 February 2013</t>
  </si>
  <si>
    <t>Tuesday 19 February 2013</t>
  </si>
  <si>
    <t>Tuesday 26 Febraury 2013</t>
  </si>
  <si>
    <t>Tuesday 5 March 2013</t>
  </si>
  <si>
    <t>Tuesday 12 March 2013</t>
  </si>
  <si>
    <t>Tuesday 19 March 2013</t>
  </si>
  <si>
    <t>Tuesday 26 March 2013</t>
  </si>
  <si>
    <t>Tuesday 2 April 2013</t>
  </si>
  <si>
    <t>Tuesday 9 April 2013</t>
  </si>
  <si>
    <t>WEEK 1</t>
  </si>
  <si>
    <t>Markington &amp; District Snooker League 2012-13</t>
  </si>
  <si>
    <t>All the 2012-13 Match Results</t>
  </si>
  <si>
    <t>MAJORITY OF INDIVIDUAL HANDICAPS WORKED OUT USING FORMULA:</t>
  </si>
  <si>
    <t xml:space="preserve">0.66 POINT CHANGE FOR EACH GAME DIFFERENCE (ROUNDED UP/DOWN) </t>
  </si>
  <si>
    <t>IE. SOMEONE LOSING 3 MORE GAMES THAN WON H/CAP INCREASES BY 2 POINTS</t>
  </si>
  <si>
    <t>PLAYERS WHO ONLY PLAYED ONE GAME H/CAP LEFT AS PREVIOUS</t>
  </si>
  <si>
    <t>ALONG WITH EXISTING PLAYERS WHERE REALLY NECESSARY</t>
  </si>
  <si>
    <t>DENOTES HANDICAP ALTERED AT HALF-WAY SO NEW HANDICAP MANUALLY ENTERED BASED ON 2ND HALF RESULTS</t>
  </si>
  <si>
    <t>PLAYED TWICE IN SAME NIGHT AT LEAST ONCE SO RESULTS MANUALLY AMALGAMATED</t>
  </si>
  <si>
    <t>Player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</si>
  <si>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</si>
  <si>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</si>
  <si>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</si>
  <si>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</si>
  <si>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</si>
  <si>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</si>
  <si>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</si>
  <si>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</si>
  <si>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</si>
  <si>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</si>
  <si>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</si>
  <si>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</si>
  <si>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</si>
  <si>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</si>
  <si>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</si>
  <si>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</si>
  <si>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</si>
  <si>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</si>
  <si>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</si>
  <si>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</si>
  <si>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 xml:space="preserve">WEEK 22 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</si>
  <si>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</si>
  <si>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</si>
  <si>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</si>
  <si>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</si>
  <si>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</si>
  <si>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</si>
  <si>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</si>
  <si>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</si>
  <si>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Home and Away Sequence First Half 2012-13</t>
  </si>
  <si>
    <t>No. of Championship Wins 1953-2012</t>
  </si>
  <si>
    <t>Clifton T</t>
  </si>
  <si>
    <t>Walker A</t>
  </si>
  <si>
    <t>Bartle N</t>
  </si>
  <si>
    <t>Ripley 'C' ***</t>
  </si>
  <si>
    <t>w</t>
  </si>
  <si>
    <t>l</t>
  </si>
  <si>
    <t>Simpson S</t>
  </si>
  <si>
    <t>Birstwith A / b</t>
  </si>
  <si>
    <t>p</t>
  </si>
  <si>
    <t>Burton A</t>
  </si>
  <si>
    <t>Morley W</t>
  </si>
  <si>
    <t>Matches in grey for result missing or pp for postponed</t>
  </si>
  <si>
    <t>Procter C</t>
  </si>
  <si>
    <t>Kirkby Malz. 'B' / a</t>
  </si>
  <si>
    <t>WW</t>
  </si>
  <si>
    <t>LL</t>
  </si>
  <si>
    <t>Cranage D</t>
  </si>
  <si>
    <t>Stevens M</t>
  </si>
  <si>
    <t>WL</t>
  </si>
  <si>
    <t xml:space="preserve">2012-13 H/cap </t>
  </si>
  <si>
    <t>2013-14 H/cap</t>
  </si>
  <si>
    <t>Shepherd M</t>
  </si>
  <si>
    <t>Hamps. A/B</t>
  </si>
  <si>
    <t>Norton R</t>
  </si>
  <si>
    <t>WWL</t>
  </si>
  <si>
    <t>Norton K</t>
  </si>
  <si>
    <t>Ripley C/b</t>
  </si>
  <si>
    <t>Kirkbright P.</t>
  </si>
  <si>
    <t>Forde D</t>
  </si>
  <si>
    <t xml:space="preserve">32 M Ryder </t>
  </si>
  <si>
    <t>A Pullan 39</t>
  </si>
  <si>
    <t>Snow A</t>
  </si>
  <si>
    <t>Cranage T</t>
  </si>
  <si>
    <t>Gordon C</t>
  </si>
  <si>
    <r>
      <t xml:space="preserve">WHICH WILL BE REVIEWED AT HALF-WAY STAGE.  </t>
    </r>
    <r>
      <rPr>
        <b/>
        <sz val="22"/>
        <color indexed="10"/>
        <rFont val="Arial"/>
        <family val="2"/>
      </rPr>
      <t>CHANGED HANDICAPS IN RED  (NAME)</t>
    </r>
  </si>
  <si>
    <t>Kirkby Malz. 'B' / A</t>
  </si>
  <si>
    <t>Birstwith B / A</t>
  </si>
  <si>
    <t>W?</t>
  </si>
  <si>
    <t>30 K Portwood</t>
  </si>
  <si>
    <t>Terry D</t>
  </si>
  <si>
    <t>30 A Brown</t>
  </si>
  <si>
    <t>Kirkby Malzeard 'B' ***</t>
  </si>
  <si>
    <t>Murrey J</t>
  </si>
  <si>
    <t xml:space="preserve">Collett A      </t>
  </si>
  <si>
    <t>Birstwith 'B' ***</t>
  </si>
  <si>
    <t xml:space="preserve">Darley *** </t>
  </si>
  <si>
    <t>Birstwith 'A' ***</t>
  </si>
  <si>
    <t>Brotherston I</t>
  </si>
  <si>
    <t>44 S Jauncey</t>
  </si>
  <si>
    <t>Ripley 'B' ***</t>
  </si>
  <si>
    <t>Corfield I</t>
  </si>
  <si>
    <t>Markington ***</t>
  </si>
  <si>
    <t>Hampsthwaite 'B' ***</t>
  </si>
  <si>
    <t>37 S Jauncey</t>
  </si>
  <si>
    <t>Hampsthwaite 'A' ***</t>
  </si>
  <si>
    <t>MARKINGTON &amp; DISTRICT SNOOKER LEAGUE 2012-13 INDIVIDUAL HANDICAPS</t>
  </si>
  <si>
    <r>
      <t xml:space="preserve">RESULTS FOR PLAYERS WITH MULTIPLE GAMES SHOULD BE ORDERED 'ANY WINS FIRST THEN LOSSES'    i.e. </t>
    </r>
    <r>
      <rPr>
        <b/>
        <sz val="22"/>
        <color indexed="57"/>
        <rFont val="Arial"/>
        <family val="2"/>
      </rPr>
      <t>WW</t>
    </r>
    <r>
      <rPr>
        <b/>
        <sz val="22"/>
        <color indexed="10"/>
        <rFont val="Arial"/>
        <family val="2"/>
      </rPr>
      <t>L</t>
    </r>
  </si>
  <si>
    <t>Middlesmoor ***</t>
  </si>
  <si>
    <t>Hawe F</t>
  </si>
  <si>
    <t>Hamps. B/a</t>
  </si>
  <si>
    <t>Hookstone ***</t>
  </si>
  <si>
    <t>McFarlan D</t>
  </si>
  <si>
    <t>Pateley Social ***</t>
  </si>
  <si>
    <t>Nicholson M</t>
  </si>
  <si>
    <t>Ripley 'A' ***</t>
  </si>
  <si>
    <t>Middlesmoor vs Hookstone          pp</t>
  </si>
  <si>
    <t>47 S Jauncey</t>
  </si>
  <si>
    <t>43 S Jauncey</t>
  </si>
  <si>
    <t>Kirkby Malzeard 'A' ***</t>
  </si>
  <si>
    <t>Walker O.</t>
  </si>
  <si>
    <t>Richmond J.</t>
  </si>
  <si>
    <t>Chadwick P.</t>
  </si>
  <si>
    <t>O'Brien Bill.</t>
  </si>
  <si>
    <t>Kirkby Malz   B</t>
  </si>
  <si>
    <t>Pateley Club ***</t>
  </si>
  <si>
    <t>League Table at 13-04-13</t>
  </si>
  <si>
    <t>cancelled</t>
  </si>
  <si>
    <t>Bellerby H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</si>
</sst>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d/mmm"/>
    <numFmt numFmtId="169" formatCode="d\-mmm"/>
    <numFmt numFmtId="170" formatCode="0;[Red]0"/>
    <numFmt numFmtId="171" formatCode="0.0"/>
    <numFmt numFmtId="172" formatCode="mmm\-yyyy"/>
    <numFmt numFmtId="173" formatCode="[$€-2]\ #,##0.00_);[Red]\([$€-2]\ #,##0.00\)"/>
    <numFmt numFmtId="174" formatCode="[$-809]dd\ mmmm\ yyyy"/>
    <numFmt numFmtId="175" formatCode="dd/mm/yyyy;@"/>
  </numFmts>
  <fonts count="8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sz val="10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8"/>
      <name val="Verdana"/>
      <family val="2"/>
    </font>
    <font>
      <b/>
      <u val="single"/>
      <sz val="14"/>
      <color indexed="12"/>
      <name val="Arial"/>
      <family val="2"/>
    </font>
    <font>
      <sz val="16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b/>
      <u val="single"/>
      <sz val="12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0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9"/>
      <color indexed="23"/>
      <name val="Verdana"/>
      <family val="2"/>
    </font>
    <font>
      <b/>
      <sz val="9"/>
      <color indexed="23"/>
      <name val="Verdana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14"/>
      <color indexed="14"/>
      <name val="Arial"/>
      <family val="2"/>
    </font>
    <font>
      <b/>
      <sz val="9"/>
      <name val="Arial"/>
      <family val="2"/>
    </font>
    <font>
      <b/>
      <sz val="36"/>
      <name val="Arial"/>
      <family val="2"/>
    </font>
    <font>
      <b/>
      <sz val="36"/>
      <color indexed="23"/>
      <name val="Arial"/>
      <family val="2"/>
    </font>
    <font>
      <sz val="36"/>
      <name val="Arial"/>
      <family val="0"/>
    </font>
    <font>
      <b/>
      <sz val="36"/>
      <name val="Verdana"/>
      <family val="2"/>
    </font>
    <font>
      <b/>
      <sz val="22"/>
      <name val="Arial"/>
      <family val="2"/>
    </font>
    <font>
      <sz val="20"/>
      <name val="Verdana"/>
      <family val="2"/>
    </font>
    <font>
      <b/>
      <sz val="20"/>
      <color indexed="23"/>
      <name val="Arial"/>
      <family val="2"/>
    </font>
    <font>
      <b/>
      <sz val="20"/>
      <name val="Verdana"/>
      <family val="2"/>
    </font>
    <font>
      <sz val="20"/>
      <name val="Arial"/>
      <family val="0"/>
    </font>
    <font>
      <sz val="20"/>
      <color indexed="23"/>
      <name val="Arial"/>
      <family val="2"/>
    </font>
    <font>
      <b/>
      <sz val="20"/>
      <color indexed="22"/>
      <name val="Arial"/>
      <family val="2"/>
    </font>
    <font>
      <b/>
      <sz val="20"/>
      <color indexed="12"/>
      <name val="Arial"/>
      <family val="2"/>
    </font>
    <font>
      <b/>
      <sz val="32"/>
      <color indexed="23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32"/>
      <color indexed="57"/>
      <name val="Arial"/>
      <family val="2"/>
    </font>
    <font>
      <b/>
      <sz val="20"/>
      <color indexed="17"/>
      <name val="Arial"/>
      <family val="2"/>
    </font>
    <font>
      <b/>
      <sz val="32"/>
      <color indexed="10"/>
      <name val="Arial"/>
      <family val="2"/>
    </font>
    <font>
      <sz val="32"/>
      <color indexed="23"/>
      <name val="Arial"/>
      <family val="2"/>
    </font>
    <font>
      <b/>
      <sz val="36"/>
      <color indexed="44"/>
      <name val="Arial"/>
      <family val="0"/>
    </font>
    <font>
      <b/>
      <sz val="20"/>
      <color indexed="44"/>
      <name val="Verdana"/>
      <family val="2"/>
    </font>
    <font>
      <b/>
      <sz val="20"/>
      <color indexed="44"/>
      <name val="Arial"/>
      <family val="0"/>
    </font>
    <font>
      <b/>
      <sz val="12"/>
      <color indexed="44"/>
      <name val="Arial"/>
      <family val="0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22"/>
      <color indexed="5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45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4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5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4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0" fillId="0" borderId="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16" fontId="26" fillId="0" borderId="0" xfId="0" applyNumberFormat="1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39" fillId="4" borderId="9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36" fillId="5" borderId="7" xfId="0" applyFont="1" applyFill="1" applyBorder="1" applyAlignment="1">
      <alignment horizontal="center" wrapText="1"/>
    </xf>
    <xf numFmtId="0" fontId="36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4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40" fillId="2" borderId="0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5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6" fillId="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0" fillId="0" borderId="7" xfId="0" applyFont="1" applyBorder="1" applyAlignment="1">
      <alignment textRotation="255"/>
    </xf>
    <xf numFmtId="0" fontId="40" fillId="0" borderId="13" xfId="0" applyFont="1" applyBorder="1" applyAlignment="1">
      <alignment textRotation="255"/>
    </xf>
    <xf numFmtId="0" fontId="40" fillId="0" borderId="8" xfId="0" applyFont="1" applyBorder="1" applyAlignment="1">
      <alignment textRotation="255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51" fillId="0" borderId="7" xfId="0" applyFont="1" applyBorder="1" applyAlignment="1">
      <alignment textRotation="255"/>
    </xf>
    <xf numFmtId="0" fontId="5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Alignment="1">
      <alignment/>
    </xf>
    <xf numFmtId="0" fontId="18" fillId="7" borderId="14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7" borderId="24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54" fillId="0" borderId="0" xfId="0" applyFont="1" applyAlignment="1">
      <alignment/>
    </xf>
    <xf numFmtId="1" fontId="55" fillId="2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1" fontId="55" fillId="2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1" fontId="59" fillId="2" borderId="0" xfId="0" applyNumberFormat="1" applyFont="1" applyFill="1" applyBorder="1" applyAlignment="1">
      <alignment/>
    </xf>
    <xf numFmtId="1" fontId="42" fillId="2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42" fillId="2" borderId="0" xfId="0" applyFont="1" applyFill="1" applyAlignment="1">
      <alignment/>
    </xf>
    <xf numFmtId="0" fontId="42" fillId="2" borderId="0" xfId="0" applyFont="1" applyFill="1" applyAlignment="1">
      <alignment/>
    </xf>
    <xf numFmtId="1" fontId="42" fillId="2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1" fontId="63" fillId="0" borderId="0" xfId="0" applyNumberFormat="1" applyFont="1" applyBorder="1" applyAlignment="1">
      <alignment/>
    </xf>
    <xf numFmtId="0" fontId="65" fillId="2" borderId="0" xfId="0" applyFont="1" applyFill="1" applyBorder="1" applyAlignment="1">
      <alignment/>
    </xf>
    <xf numFmtId="1" fontId="42" fillId="2" borderId="0" xfId="0" applyNumberFormat="1" applyFont="1" applyFill="1" applyBorder="1" applyAlignment="1">
      <alignment horizontal="center"/>
    </xf>
    <xf numFmtId="0" fontId="62" fillId="2" borderId="0" xfId="0" applyFont="1" applyFill="1" applyBorder="1" applyAlignment="1">
      <alignment/>
    </xf>
    <xf numFmtId="168" fontId="68" fillId="0" borderId="6" xfId="0" applyNumberFormat="1" applyFont="1" applyFill="1" applyBorder="1" applyAlignment="1">
      <alignment/>
    </xf>
    <xf numFmtId="168" fontId="69" fillId="0" borderId="6" xfId="0" applyNumberFormat="1" applyFont="1" applyFill="1" applyBorder="1" applyAlignment="1">
      <alignment horizontal="center"/>
    </xf>
    <xf numFmtId="1" fontId="69" fillId="0" borderId="6" xfId="0" applyNumberFormat="1" applyFont="1" applyBorder="1" applyAlignment="1">
      <alignment horizontal="center"/>
    </xf>
    <xf numFmtId="169" fontId="41" fillId="0" borderId="6" xfId="0" applyNumberFormat="1" applyFont="1" applyFill="1" applyBorder="1" applyAlignment="1">
      <alignment horizontal="center" textRotation="90"/>
    </xf>
    <xf numFmtId="168" fontId="41" fillId="0" borderId="6" xfId="0" applyNumberFormat="1" applyFont="1" applyFill="1" applyBorder="1" applyAlignment="1">
      <alignment/>
    </xf>
    <xf numFmtId="168" fontId="41" fillId="0" borderId="6" xfId="0" applyNumberFormat="1" applyFont="1" applyFill="1" applyBorder="1" applyAlignment="1">
      <alignment horizontal="center"/>
    </xf>
    <xf numFmtId="1" fontId="41" fillId="0" borderId="6" xfId="0" applyNumberFormat="1" applyFont="1" applyFill="1" applyBorder="1" applyAlignment="1">
      <alignment horizontal="center"/>
    </xf>
    <xf numFmtId="0" fontId="41" fillId="0" borderId="6" xfId="0" applyFont="1" applyBorder="1" applyAlignment="1">
      <alignment/>
    </xf>
    <xf numFmtId="0" fontId="69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69" fillId="0" borderId="6" xfId="0" applyFont="1" applyFill="1" applyBorder="1" applyAlignment="1">
      <alignment/>
    </xf>
    <xf numFmtId="0" fontId="42" fillId="0" borderId="6" xfId="0" applyFont="1" applyFill="1" applyBorder="1" applyAlignment="1">
      <alignment horizontal="center"/>
    </xf>
    <xf numFmtId="1" fontId="42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45" fillId="0" borderId="0" xfId="20" applyFont="1" applyFill="1" applyBorder="1" applyAlignment="1">
      <alignment/>
    </xf>
    <xf numFmtId="0" fontId="46" fillId="0" borderId="0" xfId="0" applyFont="1" applyFill="1" applyAlignment="1">
      <alignment/>
    </xf>
    <xf numFmtId="49" fontId="78" fillId="0" borderId="0" xfId="0" applyNumberFormat="1" applyFont="1" applyFill="1" applyBorder="1" applyAlignment="1">
      <alignment horizontal="center"/>
    </xf>
    <xf numFmtId="49" fontId="78" fillId="0" borderId="6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69" fillId="0" borderId="28" xfId="0" applyFont="1" applyFill="1" applyBorder="1" applyAlignment="1">
      <alignment/>
    </xf>
    <xf numFmtId="0" fontId="42" fillId="0" borderId="28" xfId="0" applyFont="1" applyFill="1" applyBorder="1" applyAlignment="1">
      <alignment horizontal="center"/>
    </xf>
    <xf numFmtId="1" fontId="42" fillId="0" borderId="28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78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55" fillId="0" borderId="29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0" fontId="42" fillId="0" borderId="29" xfId="0" applyFont="1" applyFill="1" applyBorder="1" applyAlignment="1">
      <alignment/>
    </xf>
    <xf numFmtId="171" fontId="42" fillId="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69" fontId="41" fillId="0" borderId="30" xfId="0" applyNumberFormat="1" applyFont="1" applyFill="1" applyBorder="1" applyAlignment="1">
      <alignment horizontal="center" textRotation="90"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0" fontId="55" fillId="2" borderId="0" xfId="0" applyFont="1" applyFill="1" applyBorder="1" applyAlignment="1">
      <alignment/>
    </xf>
    <xf numFmtId="1" fontId="56" fillId="2" borderId="0" xfId="0" applyNumberFormat="1" applyFont="1" applyFill="1" applyBorder="1" applyAlignment="1" applyProtection="1">
      <alignment/>
      <protection hidden="1" locked="0"/>
    </xf>
    <xf numFmtId="1" fontId="61" fillId="2" borderId="0" xfId="0" applyNumberFormat="1" applyFont="1" applyFill="1" applyBorder="1" applyAlignment="1" applyProtection="1">
      <alignment/>
      <protection hidden="1" locked="0"/>
    </xf>
    <xf numFmtId="1" fontId="64" fillId="2" borderId="0" xfId="0" applyNumberFormat="1" applyFont="1" applyFill="1" applyAlignment="1" applyProtection="1">
      <alignment/>
      <protection hidden="1" locked="0"/>
    </xf>
    <xf numFmtId="1" fontId="67" fillId="2" borderId="0" xfId="0" applyNumberFormat="1" applyFont="1" applyFill="1" applyBorder="1" applyAlignment="1" applyProtection="1">
      <alignment/>
      <protection hidden="1" locked="0"/>
    </xf>
    <xf numFmtId="1" fontId="68" fillId="2" borderId="0" xfId="0" applyNumberFormat="1" applyFont="1" applyFill="1" applyBorder="1" applyAlignment="1" applyProtection="1">
      <alignment/>
      <protection hidden="1" locked="0"/>
    </xf>
    <xf numFmtId="167" fontId="55" fillId="2" borderId="6" xfId="0" applyNumberFormat="1" applyFont="1" applyFill="1" applyBorder="1" applyAlignment="1" applyProtection="1">
      <alignment horizontal="center" wrapText="1"/>
      <protection hidden="1" locked="0"/>
    </xf>
    <xf numFmtId="1" fontId="71" fillId="2" borderId="0" xfId="0" applyNumberFormat="1" applyFont="1" applyFill="1" applyBorder="1" applyAlignment="1" applyProtection="1">
      <alignment horizontal="center"/>
      <protection hidden="1" locked="0"/>
    </xf>
    <xf numFmtId="1" fontId="71" fillId="2" borderId="6" xfId="0" applyNumberFormat="1" applyFont="1" applyFill="1" applyBorder="1" applyAlignment="1" applyProtection="1">
      <alignment horizontal="center"/>
      <protection hidden="1" locked="0"/>
    </xf>
    <xf numFmtId="1" fontId="71" fillId="2" borderId="28" xfId="0" applyNumberFormat="1" applyFont="1" applyFill="1" applyBorder="1" applyAlignment="1" applyProtection="1">
      <alignment horizontal="center"/>
      <protection hidden="1" locked="0"/>
    </xf>
    <xf numFmtId="1" fontId="73" fillId="2" borderId="0" xfId="0" applyNumberFormat="1" applyFont="1" applyFill="1" applyBorder="1" applyAlignment="1" applyProtection="1">
      <alignment horizontal="center"/>
      <protection hidden="1" locked="0"/>
    </xf>
    <xf numFmtId="1" fontId="67" fillId="2" borderId="0" xfId="0" applyNumberFormat="1" applyFont="1" applyFill="1" applyBorder="1" applyAlignment="1" applyProtection="1">
      <alignment horizontal="center"/>
      <protection hidden="1" locked="0"/>
    </xf>
    <xf numFmtId="1" fontId="74" fillId="2" borderId="0" xfId="0" applyNumberFormat="1" applyFont="1" applyFill="1" applyBorder="1" applyAlignment="1" applyProtection="1">
      <alignment/>
      <protection hidden="1" locked="0"/>
    </xf>
    <xf numFmtId="1" fontId="74" fillId="2" borderId="0" xfId="0" applyNumberFormat="1" applyFont="1" applyFill="1" applyAlignment="1" applyProtection="1">
      <alignment/>
      <protection hidden="1" locked="0"/>
    </xf>
    <xf numFmtId="1" fontId="55" fillId="2" borderId="0" xfId="0" applyNumberFormat="1" applyFont="1" applyFill="1" applyBorder="1" applyAlignment="1" applyProtection="1">
      <alignment/>
      <protection hidden="1"/>
    </xf>
    <xf numFmtId="1" fontId="42" fillId="2" borderId="0" xfId="0" applyNumberFormat="1" applyFont="1" applyFill="1" applyBorder="1" applyAlignment="1" applyProtection="1">
      <alignment/>
      <protection hidden="1"/>
    </xf>
    <xf numFmtId="1" fontId="63" fillId="2" borderId="0" xfId="0" applyNumberFormat="1" applyFont="1" applyFill="1" applyAlignment="1" applyProtection="1">
      <alignment/>
      <protection hidden="1"/>
    </xf>
    <xf numFmtId="0" fontId="42" fillId="2" borderId="0" xfId="0" applyFont="1" applyFill="1" applyBorder="1" applyAlignment="1" applyProtection="1">
      <alignment/>
      <protection hidden="1"/>
    </xf>
    <xf numFmtId="1" fontId="65" fillId="2" borderId="0" xfId="0" applyNumberFormat="1" applyFont="1" applyFill="1" applyBorder="1" applyAlignment="1" applyProtection="1">
      <alignment/>
      <protection hidden="1"/>
    </xf>
    <xf numFmtId="0" fontId="63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7" fontId="69" fillId="0" borderId="6" xfId="0" applyNumberFormat="1" applyFont="1" applyFill="1" applyBorder="1" applyAlignment="1" applyProtection="1">
      <alignment horizontal="center" wrapText="1"/>
      <protection hidden="1"/>
    </xf>
    <xf numFmtId="169" fontId="41" fillId="0" borderId="6" xfId="0" applyNumberFormat="1" applyFont="1" applyFill="1" applyBorder="1" applyAlignment="1" applyProtection="1">
      <alignment horizontal="center" textRotation="90"/>
      <protection hidden="1"/>
    </xf>
    <xf numFmtId="1" fontId="70" fillId="0" borderId="0" xfId="0" applyNumberFormat="1" applyFont="1" applyFill="1" applyBorder="1" applyAlignment="1" applyProtection="1">
      <alignment horizontal="center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70" fillId="0" borderId="6" xfId="0" applyNumberFormat="1" applyFont="1" applyFill="1" applyBorder="1" applyAlignment="1" applyProtection="1">
      <alignment horizontal="center"/>
      <protection hidden="1"/>
    </xf>
    <xf numFmtId="49" fontId="5" fillId="0" borderId="6" xfId="0" applyNumberFormat="1" applyFont="1" applyFill="1" applyBorder="1" applyAlignment="1" applyProtection="1">
      <alignment horizontal="center"/>
      <protection hidden="1"/>
    </xf>
    <xf numFmtId="1" fontId="70" fillId="0" borderId="28" xfId="0" applyNumberFormat="1" applyFont="1" applyFill="1" applyBorder="1" applyAlignment="1" applyProtection="1">
      <alignment horizontal="center"/>
      <protection hidden="1"/>
    </xf>
    <xf numFmtId="49" fontId="5" fillId="0" borderId="28" xfId="0" applyNumberFormat="1" applyFont="1" applyFill="1" applyBorder="1" applyAlignment="1" applyProtection="1">
      <alignment horizontal="center"/>
      <protection hidden="1"/>
    </xf>
    <xf numFmtId="1" fontId="72" fillId="0" borderId="0" xfId="0" applyNumberFormat="1" applyFont="1" applyFill="1" applyBorder="1" applyAlignment="1" applyProtection="1">
      <alignment horizontal="center"/>
      <protection hidden="1"/>
    </xf>
    <xf numFmtId="1" fontId="61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 hidden="1"/>
    </xf>
    <xf numFmtId="1" fontId="63" fillId="0" borderId="0" xfId="0" applyNumberFormat="1" applyFont="1" applyFill="1" applyBorder="1" applyAlignment="1" applyProtection="1">
      <alignment/>
      <protection hidden="1"/>
    </xf>
    <xf numFmtId="1" fontId="63" fillId="0" borderId="0" xfId="0" applyNumberFormat="1" applyFont="1" applyFill="1" applyAlignment="1" applyProtection="1">
      <alignment/>
      <protection hidden="1"/>
    </xf>
    <xf numFmtId="1" fontId="55" fillId="2" borderId="0" xfId="0" applyNumberFormat="1" applyFont="1" applyFill="1" applyBorder="1" applyAlignment="1" applyProtection="1">
      <alignment/>
      <protection hidden="1" locked="0"/>
    </xf>
    <xf numFmtId="0" fontId="57" fillId="2" borderId="0" xfId="0" applyFont="1" applyFill="1" applyBorder="1" applyAlignment="1" applyProtection="1">
      <alignment/>
      <protection hidden="1" locked="0"/>
    </xf>
    <xf numFmtId="0" fontId="60" fillId="2" borderId="0" xfId="0" applyFont="1" applyFill="1" applyBorder="1" applyAlignment="1" applyProtection="1">
      <alignment/>
      <protection hidden="1" locked="0"/>
    </xf>
    <xf numFmtId="1" fontId="42" fillId="2" borderId="0" xfId="0" applyNumberFormat="1" applyFont="1" applyFill="1" applyBorder="1" applyAlignment="1" applyProtection="1">
      <alignment/>
      <protection hidden="1" locked="0"/>
    </xf>
    <xf numFmtId="0" fontId="63" fillId="2" borderId="0" xfId="0" applyFont="1" applyFill="1" applyAlignment="1" applyProtection="1">
      <alignment/>
      <protection hidden="1" locked="0"/>
    </xf>
    <xf numFmtId="1" fontId="63" fillId="2" borderId="0" xfId="0" applyNumberFormat="1" applyFont="1" applyFill="1" applyAlignment="1" applyProtection="1">
      <alignment/>
      <protection hidden="1" locked="0"/>
    </xf>
    <xf numFmtId="0" fontId="42" fillId="2" borderId="0" xfId="0" applyFont="1" applyFill="1" applyBorder="1" applyAlignment="1" applyProtection="1">
      <alignment/>
      <protection hidden="1" locked="0"/>
    </xf>
    <xf numFmtId="0" fontId="63" fillId="2" borderId="0" xfId="0" applyFont="1" applyFill="1" applyBorder="1" applyAlignment="1" applyProtection="1">
      <alignment/>
      <protection hidden="1" locked="0"/>
    </xf>
    <xf numFmtId="1" fontId="65" fillId="2" borderId="0" xfId="0" applyNumberFormat="1" applyFont="1" applyFill="1" applyBorder="1" applyAlignment="1" applyProtection="1">
      <alignment/>
      <protection hidden="1" locked="0"/>
    </xf>
    <xf numFmtId="0" fontId="65" fillId="2" borderId="0" xfId="0" applyFont="1" applyFill="1" applyBorder="1" applyAlignment="1" applyProtection="1">
      <alignment/>
      <protection hidden="1" locked="0"/>
    </xf>
    <xf numFmtId="0" fontId="62" fillId="2" borderId="0" xfId="0" applyFont="1" applyFill="1" applyBorder="1" applyAlignment="1" applyProtection="1">
      <alignment/>
      <protection hidden="1" locked="0"/>
    </xf>
    <xf numFmtId="1" fontId="66" fillId="2" borderId="0" xfId="0" applyNumberFormat="1" applyFont="1" applyFill="1" applyBorder="1" applyAlignment="1" applyProtection="1">
      <alignment/>
      <protection hidden="1" locked="0"/>
    </xf>
    <xf numFmtId="0" fontId="26" fillId="2" borderId="0" xfId="0" applyFont="1" applyFill="1" applyBorder="1" applyAlignment="1" applyProtection="1">
      <alignment/>
      <protection hidden="1" locked="0"/>
    </xf>
    <xf numFmtId="1" fontId="33" fillId="2" borderId="0" xfId="0" applyNumberFormat="1" applyFont="1" applyFill="1" applyBorder="1" applyAlignment="1" applyProtection="1">
      <alignment/>
      <protection hidden="1" locked="0"/>
    </xf>
    <xf numFmtId="0" fontId="5" fillId="2" borderId="0" xfId="0" applyFont="1" applyFill="1" applyBorder="1" applyAlignment="1" applyProtection="1">
      <alignment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1" fontId="33" fillId="0" borderId="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168" fontId="68" fillId="0" borderId="6" xfId="0" applyNumberFormat="1" applyFont="1" applyFill="1" applyBorder="1" applyAlignment="1" applyProtection="1">
      <alignment/>
      <protection hidden="1" locked="0"/>
    </xf>
    <xf numFmtId="1" fontId="59" fillId="0" borderId="6" xfId="0" applyNumberFormat="1" applyFont="1" applyFill="1" applyBorder="1" applyAlignment="1" applyProtection="1">
      <alignment horizontal="center" textRotation="180"/>
      <protection hidden="1" locked="0"/>
    </xf>
    <xf numFmtId="168" fontId="69" fillId="0" borderId="6" xfId="0" applyNumberFormat="1" applyFont="1" applyFill="1" applyBorder="1" applyAlignment="1" applyProtection="1">
      <alignment horizontal="center"/>
      <protection hidden="1" locked="0"/>
    </xf>
    <xf numFmtId="0" fontId="69" fillId="0" borderId="0" xfId="0" applyFont="1" applyFill="1" applyBorder="1" applyAlignment="1" applyProtection="1">
      <alignment/>
      <protection hidden="1" locked="0"/>
    </xf>
    <xf numFmtId="171" fontId="42" fillId="0" borderId="0" xfId="0" applyNumberFormat="1" applyFont="1" applyFill="1" applyBorder="1" applyAlignment="1" applyProtection="1">
      <alignment horizontal="center"/>
      <protection hidden="1" locked="0"/>
    </xf>
    <xf numFmtId="170" fontId="42" fillId="0" borderId="0" xfId="0" applyNumberFormat="1" applyFont="1" applyFill="1" applyBorder="1" applyAlignment="1" applyProtection="1">
      <alignment horizontal="center"/>
      <protection hidden="1" locked="0"/>
    </xf>
    <xf numFmtId="0" fontId="69" fillId="0" borderId="6" xfId="0" applyFont="1" applyFill="1" applyBorder="1" applyAlignment="1" applyProtection="1">
      <alignment/>
      <protection hidden="1" locked="0"/>
    </xf>
    <xf numFmtId="171" fontId="42" fillId="0" borderId="6" xfId="0" applyNumberFormat="1" applyFont="1" applyFill="1" applyBorder="1" applyAlignment="1" applyProtection="1">
      <alignment horizontal="center"/>
      <protection hidden="1" locked="0"/>
    </xf>
    <xf numFmtId="170" fontId="42" fillId="0" borderId="6" xfId="0" applyNumberFormat="1" applyFont="1" applyFill="1" applyBorder="1" applyAlignment="1" applyProtection="1">
      <alignment horizontal="center"/>
      <protection hidden="1" locked="0"/>
    </xf>
    <xf numFmtId="0" fontId="69" fillId="0" borderId="28" xfId="0" applyFont="1" applyFill="1" applyBorder="1" applyAlignment="1" applyProtection="1">
      <alignment/>
      <protection hidden="1" locked="0"/>
    </xf>
    <xf numFmtId="171" fontId="42" fillId="0" borderId="28" xfId="0" applyNumberFormat="1" applyFont="1" applyFill="1" applyBorder="1" applyAlignment="1" applyProtection="1">
      <alignment horizontal="center"/>
      <protection hidden="1" locked="0"/>
    </xf>
    <xf numFmtId="170" fontId="42" fillId="0" borderId="28" xfId="0" applyNumberFormat="1" applyFont="1" applyFill="1" applyBorder="1" applyAlignment="1" applyProtection="1">
      <alignment horizontal="center"/>
      <protection hidden="1" locked="0"/>
    </xf>
    <xf numFmtId="0" fontId="42" fillId="0" borderId="0" xfId="0" applyFont="1" applyFill="1" applyBorder="1" applyAlignment="1" applyProtection="1">
      <alignment/>
      <protection hidden="1" locked="0"/>
    </xf>
    <xf numFmtId="171" fontId="5" fillId="0" borderId="0" xfId="0" applyNumberFormat="1" applyFont="1" applyFill="1" applyBorder="1" applyAlignment="1" applyProtection="1">
      <alignment horizontal="center"/>
      <protection hidden="1" locked="0"/>
    </xf>
    <xf numFmtId="170" fontId="5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171" fontId="34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1" fontId="32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" fontId="32" fillId="0" borderId="0" xfId="0" applyNumberFormat="1" applyFont="1" applyFill="1" applyAlignment="1" applyProtection="1">
      <alignment/>
      <protection hidden="1" locked="0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17" fillId="0" borderId="21" xfId="0" applyFont="1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49" fillId="0" borderId="33" xfId="0" applyFont="1" applyFill="1" applyBorder="1" applyAlignment="1">
      <alignment horizontal="left" wrapText="1"/>
    </xf>
    <xf numFmtId="0" fontId="50" fillId="0" borderId="33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45" fillId="0" borderId="0" xfId="20" applyFont="1" applyFill="1" applyBorder="1" applyAlignment="1">
      <alignment/>
    </xf>
    <xf numFmtId="0" fontId="46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2" fillId="0" borderId="0" xfId="20" applyFont="1" applyFill="1" applyBorder="1" applyAlignment="1">
      <alignment/>
    </xf>
    <xf numFmtId="0" fontId="44" fillId="0" borderId="0" xfId="0" applyFont="1" applyAlignment="1">
      <alignment/>
    </xf>
    <xf numFmtId="0" fontId="5" fillId="0" borderId="7" xfId="0" applyFont="1" applyFill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36" fillId="0" borderId="7" xfId="0" applyFont="1" applyFill="1" applyBorder="1" applyAlignment="1">
      <alignment horizontal="center" textRotation="90" wrapText="1"/>
    </xf>
    <xf numFmtId="0" fontId="37" fillId="0" borderId="8" xfId="0" applyFont="1" applyBorder="1" applyAlignment="1">
      <alignment horizontal="center" textRotation="90" wrapText="1"/>
    </xf>
    <xf numFmtId="0" fontId="55" fillId="8" borderId="0" xfId="0" applyFont="1" applyFill="1" applyBorder="1" applyAlignment="1">
      <alignment/>
    </xf>
    <xf numFmtId="0" fontId="62" fillId="8" borderId="0" xfId="0" applyFont="1" applyFill="1" applyBorder="1" applyAlignment="1">
      <alignment/>
    </xf>
    <xf numFmtId="0" fontId="42" fillId="8" borderId="0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169" fontId="41" fillId="8" borderId="6" xfId="0" applyNumberFormat="1" applyFont="1" applyFill="1" applyBorder="1" applyAlignment="1">
      <alignment horizontal="center" textRotation="90"/>
    </xf>
    <xf numFmtId="49" fontId="5" fillId="8" borderId="0" xfId="0" applyNumberFormat="1" applyFont="1" applyFill="1" applyBorder="1" applyAlignment="1">
      <alignment horizontal="center"/>
    </xf>
    <xf numFmtId="49" fontId="5" fillId="8" borderId="6" xfId="0" applyNumberFormat="1" applyFont="1" applyFill="1" applyBorder="1" applyAlignment="1">
      <alignment horizontal="center"/>
    </xf>
    <xf numFmtId="49" fontId="5" fillId="8" borderId="2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7"/>
  <sheetViews>
    <sheetView showGridLines="0" view="pageBreakPreview" zoomScale="85" zoomScaleNormal="85" zoomScaleSheetLayoutView="85" workbookViewId="0" topLeftCell="A188">
      <selection activeCell="G205" sqref="G205:I205"/>
    </sheetView>
  </sheetViews>
  <sheetFormatPr defaultColWidth="9.140625" defaultRowHeight="19.5" customHeight="1"/>
  <cols>
    <col min="1" max="1" width="17.57421875" style="8" customWidth="1"/>
    <col min="2" max="3" width="5.7109375" style="8" customWidth="1"/>
    <col min="4" max="4" width="17.00390625" style="8" customWidth="1"/>
    <col min="5" max="5" width="10.7109375" style="8" customWidth="1"/>
    <col min="6" max="6" width="17.8515625" style="8" customWidth="1"/>
    <col min="7" max="8" width="5.7109375" style="8" customWidth="1"/>
    <col min="9" max="9" width="17.00390625" style="8" customWidth="1"/>
    <col min="10" max="17" width="9.140625" style="15" customWidth="1"/>
    <col min="18" max="20" width="7.140625" style="8" customWidth="1"/>
    <col min="21" max="21" width="18.421875" style="2" bestFit="1" customWidth="1"/>
    <col min="22" max="22" width="8.28125" style="8" customWidth="1"/>
    <col min="23" max="23" width="8.28125" style="2" customWidth="1"/>
    <col min="24" max="24" width="8.28125" style="8" customWidth="1"/>
    <col min="25" max="25" width="7.8515625" style="2" customWidth="1"/>
    <col min="26" max="26" width="9.140625" style="7" customWidth="1"/>
    <col min="27" max="27" width="9.140625" style="2" customWidth="1"/>
    <col min="28" max="16384" width="9.140625" style="8" customWidth="1"/>
  </cols>
  <sheetData>
    <row r="1" spans="1:27" s="32" customFormat="1" ht="35.25" customHeight="1">
      <c r="A1" s="386" t="s">
        <v>265</v>
      </c>
      <c r="B1" s="387"/>
      <c r="C1" s="387"/>
      <c r="D1" s="387"/>
      <c r="E1" s="387"/>
      <c r="F1" s="387"/>
      <c r="G1" s="387"/>
      <c r="H1" s="387"/>
      <c r="I1" s="387"/>
      <c r="J1" s="33"/>
      <c r="K1" s="33"/>
      <c r="L1" s="33"/>
      <c r="M1" s="33"/>
      <c r="N1" s="33"/>
      <c r="O1" s="33"/>
      <c r="P1" s="33"/>
      <c r="Q1" s="33"/>
      <c r="U1" s="53"/>
      <c r="W1" s="53"/>
      <c r="Y1" s="53"/>
      <c r="AA1" s="53"/>
    </row>
    <row r="2" spans="21:27" s="16" customFormat="1" ht="19.5" customHeight="1">
      <c r="U2" s="54"/>
      <c r="W2" s="54"/>
      <c r="Y2" s="54"/>
      <c r="AA2" s="54"/>
    </row>
    <row r="3" spans="1:27" s="16" customFormat="1" ht="19.5" customHeight="1">
      <c r="A3" s="388" t="s">
        <v>266</v>
      </c>
      <c r="B3" s="388"/>
      <c r="C3" s="388"/>
      <c r="D3" s="388"/>
      <c r="E3" s="388"/>
      <c r="F3" s="388"/>
      <c r="G3" s="388"/>
      <c r="H3" s="388"/>
      <c r="I3" s="388"/>
      <c r="U3" s="54"/>
      <c r="W3" s="54"/>
      <c r="Y3" s="54"/>
      <c r="AA3" s="54"/>
    </row>
    <row r="4" spans="1:27" s="16" customFormat="1" ht="19.5" customHeight="1">
      <c r="A4" s="47" t="s">
        <v>267</v>
      </c>
      <c r="B4" s="47"/>
      <c r="C4" s="47"/>
      <c r="D4" s="47"/>
      <c r="E4" s="47"/>
      <c r="F4" s="47"/>
      <c r="G4" s="47"/>
      <c r="H4" s="47"/>
      <c r="I4" s="47"/>
      <c r="U4" s="54"/>
      <c r="W4" s="54"/>
      <c r="Y4" s="54"/>
      <c r="AA4" s="54"/>
    </row>
    <row r="5" spans="1:27" s="24" customFormat="1" ht="19.5" customHeight="1">
      <c r="A5" s="47" t="s">
        <v>268</v>
      </c>
      <c r="B5" s="47"/>
      <c r="C5" s="47"/>
      <c r="D5" s="47"/>
      <c r="E5" s="47"/>
      <c r="F5" s="47"/>
      <c r="G5" s="47"/>
      <c r="H5" s="47"/>
      <c r="I5" s="47"/>
      <c r="J5" s="16"/>
      <c r="K5" s="16"/>
      <c r="L5" s="16"/>
      <c r="M5" s="16"/>
      <c r="N5" s="16"/>
      <c r="O5" s="16"/>
      <c r="P5" s="16"/>
      <c r="Q5" s="16"/>
      <c r="U5" s="55"/>
      <c r="W5" s="55"/>
      <c r="Y5" s="55"/>
      <c r="AA5" s="55"/>
    </row>
    <row r="6" spans="1:27" s="24" customFormat="1" ht="19.5" customHeight="1">
      <c r="A6" s="47" t="s">
        <v>269</v>
      </c>
      <c r="B6" s="47"/>
      <c r="C6" s="47"/>
      <c r="D6" s="47"/>
      <c r="E6" s="47"/>
      <c r="F6" s="47"/>
      <c r="G6" s="47"/>
      <c r="H6" s="47"/>
      <c r="I6" s="47"/>
      <c r="J6" s="16"/>
      <c r="K6" s="16"/>
      <c r="L6" s="16"/>
      <c r="M6" s="16"/>
      <c r="N6" s="16"/>
      <c r="O6" s="16"/>
      <c r="P6" s="16"/>
      <c r="Q6" s="16"/>
      <c r="U6" s="55"/>
      <c r="W6" s="55"/>
      <c r="Y6" s="55"/>
      <c r="AA6" s="55"/>
    </row>
    <row r="7" spans="1:27" s="24" customFormat="1" ht="19.5" customHeight="1">
      <c r="A7" s="47"/>
      <c r="B7" s="47"/>
      <c r="C7" s="47"/>
      <c r="D7" s="47"/>
      <c r="E7" s="47"/>
      <c r="F7" s="47"/>
      <c r="G7" s="47"/>
      <c r="H7" s="47"/>
      <c r="I7" s="47"/>
      <c r="J7" s="16"/>
      <c r="K7" s="16"/>
      <c r="L7" s="16"/>
      <c r="M7" s="16"/>
      <c r="N7" s="16"/>
      <c r="O7" s="16"/>
      <c r="P7" s="16"/>
      <c r="Q7" s="16"/>
      <c r="U7" s="55"/>
      <c r="W7" s="55"/>
      <c r="Y7" s="55"/>
      <c r="AA7" s="55"/>
    </row>
    <row r="8" spans="1:27" s="24" customFormat="1" ht="19.5" customHeight="1">
      <c r="A8" s="47"/>
      <c r="B8" s="47"/>
      <c r="C8" s="47"/>
      <c r="D8" s="47"/>
      <c r="E8" s="47"/>
      <c r="F8" s="47"/>
      <c r="G8" s="47"/>
      <c r="H8" s="47"/>
      <c r="I8" s="47"/>
      <c r="J8" s="16"/>
      <c r="K8" s="16"/>
      <c r="L8" s="16"/>
      <c r="M8" s="16"/>
      <c r="N8" s="16"/>
      <c r="O8" s="16"/>
      <c r="P8" s="16"/>
      <c r="Q8" s="16"/>
      <c r="U8" s="55"/>
      <c r="W8" s="55"/>
      <c r="Y8" s="55"/>
      <c r="AA8" s="55"/>
    </row>
    <row r="9" spans="1:27" s="24" customFormat="1" ht="19.5" customHeight="1">
      <c r="A9" s="47" t="s">
        <v>270</v>
      </c>
      <c r="B9" s="47"/>
      <c r="C9" s="47"/>
      <c r="D9" s="47"/>
      <c r="E9" s="47"/>
      <c r="F9" s="47"/>
      <c r="G9" s="47"/>
      <c r="H9" s="47"/>
      <c r="I9" s="47"/>
      <c r="J9" s="16"/>
      <c r="K9" s="16"/>
      <c r="L9" s="16"/>
      <c r="M9" s="16"/>
      <c r="N9" s="16"/>
      <c r="O9" s="16"/>
      <c r="P9" s="16"/>
      <c r="Q9" s="16"/>
      <c r="U9" s="55"/>
      <c r="W9" s="55"/>
      <c r="Y9" s="55"/>
      <c r="AA9" s="55"/>
    </row>
    <row r="10" spans="10:27" s="24" customFormat="1" ht="19.5" customHeight="1">
      <c r="J10" s="16"/>
      <c r="K10" s="16"/>
      <c r="L10" s="16"/>
      <c r="M10" s="16"/>
      <c r="N10" s="16"/>
      <c r="O10" s="16"/>
      <c r="P10" s="16"/>
      <c r="Q10" s="16"/>
      <c r="U10" s="55"/>
      <c r="W10" s="55"/>
      <c r="Y10" s="55"/>
      <c r="AA10" s="55"/>
    </row>
    <row r="11" spans="1:27" s="24" customFormat="1" ht="22.5" customHeight="1">
      <c r="A11" s="24" t="s">
        <v>26</v>
      </c>
      <c r="D11" s="389" t="s">
        <v>215</v>
      </c>
      <c r="E11" s="390"/>
      <c r="F11" s="390"/>
      <c r="G11" s="390"/>
      <c r="H11" s="390"/>
      <c r="I11" s="390"/>
      <c r="J11" s="16"/>
      <c r="K11" s="16"/>
      <c r="L11" s="16"/>
      <c r="M11" s="16"/>
      <c r="N11" s="16"/>
      <c r="O11" s="16"/>
      <c r="P11" s="16"/>
      <c r="Q11" s="16"/>
      <c r="U11" s="55"/>
      <c r="W11" s="55"/>
      <c r="Y11" s="55"/>
      <c r="AA11" s="55"/>
    </row>
    <row r="12" spans="1:27" s="24" customFormat="1" ht="22.5" customHeight="1">
      <c r="A12" s="24" t="s">
        <v>354</v>
      </c>
      <c r="D12" s="266"/>
      <c r="E12" s="267"/>
      <c r="F12" s="267"/>
      <c r="G12" s="267"/>
      <c r="H12" s="267"/>
      <c r="I12" s="267"/>
      <c r="J12" s="16"/>
      <c r="K12" s="16"/>
      <c r="L12" s="16"/>
      <c r="M12" s="16"/>
      <c r="N12" s="16"/>
      <c r="O12" s="16"/>
      <c r="P12" s="16"/>
      <c r="Q12" s="16"/>
      <c r="U12" s="55"/>
      <c r="W12" s="55"/>
      <c r="Y12" s="55"/>
      <c r="AA12" s="55"/>
    </row>
    <row r="13" spans="1:27" s="24" customFormat="1" ht="19.5" customHeight="1">
      <c r="A13" s="34" t="s">
        <v>301</v>
      </c>
      <c r="B13" s="34"/>
      <c r="C13" s="34"/>
      <c r="D13" s="34"/>
      <c r="E13" s="34"/>
      <c r="F13" s="34" t="s">
        <v>312</v>
      </c>
      <c r="J13" s="16"/>
      <c r="K13" s="16"/>
      <c r="L13" s="16"/>
      <c r="M13" s="16"/>
      <c r="N13" s="16"/>
      <c r="O13" s="16"/>
      <c r="P13" s="16"/>
      <c r="Q13" s="16"/>
      <c r="U13" s="55"/>
      <c r="W13" s="55"/>
      <c r="Y13" s="55"/>
      <c r="AA13" s="55"/>
    </row>
    <row r="14" spans="1:9" ht="19.5" customHeight="1">
      <c r="A14" s="391" t="s">
        <v>271</v>
      </c>
      <c r="B14" s="391"/>
      <c r="C14" s="391"/>
      <c r="D14" s="391"/>
      <c r="E14" s="35"/>
      <c r="F14" s="383" t="s">
        <v>272</v>
      </c>
      <c r="G14" s="384"/>
      <c r="H14" s="384"/>
      <c r="I14" s="385"/>
    </row>
    <row r="15" spans="1:9" ht="19.5" customHeight="1">
      <c r="A15" s="88" t="s">
        <v>54</v>
      </c>
      <c r="B15" s="87">
        <v>2</v>
      </c>
      <c r="C15" s="87">
        <v>4</v>
      </c>
      <c r="D15" s="89" t="s">
        <v>151</v>
      </c>
      <c r="E15" s="36"/>
      <c r="F15" s="88" t="s">
        <v>54</v>
      </c>
      <c r="G15" s="87">
        <v>4</v>
      </c>
      <c r="H15" s="87">
        <v>2</v>
      </c>
      <c r="I15" s="89" t="s">
        <v>48</v>
      </c>
    </row>
    <row r="16" spans="1:9" ht="19.5" customHeight="1">
      <c r="A16" s="88" t="s">
        <v>1</v>
      </c>
      <c r="B16" s="87">
        <v>3</v>
      </c>
      <c r="C16" s="87">
        <v>3</v>
      </c>
      <c r="D16" s="89" t="s">
        <v>101</v>
      </c>
      <c r="E16" s="36"/>
      <c r="F16" s="88" t="s">
        <v>147</v>
      </c>
      <c r="G16" s="87">
        <v>4</v>
      </c>
      <c r="H16" s="87">
        <v>2</v>
      </c>
      <c r="I16" s="89" t="s">
        <v>204</v>
      </c>
    </row>
    <row r="17" spans="1:9" ht="19.5" customHeight="1">
      <c r="A17" s="88" t="s">
        <v>147</v>
      </c>
      <c r="B17" s="87">
        <v>1</v>
      </c>
      <c r="C17" s="87">
        <v>5</v>
      </c>
      <c r="D17" s="89" t="s">
        <v>48</v>
      </c>
      <c r="E17" s="36"/>
      <c r="F17" s="88" t="s">
        <v>4</v>
      </c>
      <c r="G17" s="87">
        <v>0</v>
      </c>
      <c r="H17" s="87">
        <v>6</v>
      </c>
      <c r="I17" s="89" t="s">
        <v>1</v>
      </c>
    </row>
    <row r="18" spans="1:9" ht="19.5" customHeight="1">
      <c r="A18" s="88" t="s">
        <v>150</v>
      </c>
      <c r="B18" s="87">
        <v>3</v>
      </c>
      <c r="C18" s="87">
        <v>3</v>
      </c>
      <c r="D18" s="89" t="s">
        <v>107</v>
      </c>
      <c r="E18" s="36"/>
      <c r="F18" s="88" t="s">
        <v>151</v>
      </c>
      <c r="G18" s="87">
        <v>1</v>
      </c>
      <c r="H18" s="87">
        <v>5</v>
      </c>
      <c r="I18" s="89" t="s">
        <v>17</v>
      </c>
    </row>
    <row r="19" spans="1:9" ht="19.5" customHeight="1">
      <c r="A19" s="88" t="s">
        <v>17</v>
      </c>
      <c r="B19" s="87">
        <v>3</v>
      </c>
      <c r="C19" s="87">
        <v>3</v>
      </c>
      <c r="D19" s="89" t="s">
        <v>116</v>
      </c>
      <c r="E19" s="36"/>
      <c r="F19" s="88" t="s">
        <v>199</v>
      </c>
      <c r="G19" s="87" t="s">
        <v>163</v>
      </c>
      <c r="H19" s="87" t="s">
        <v>163</v>
      </c>
      <c r="I19" s="89" t="s">
        <v>150</v>
      </c>
    </row>
    <row r="20" spans="1:9" ht="19.5" customHeight="1">
      <c r="A20" s="88" t="s">
        <v>2</v>
      </c>
      <c r="B20" s="87" t="s">
        <v>351</v>
      </c>
      <c r="C20" s="87" t="s">
        <v>351</v>
      </c>
      <c r="D20" s="89" t="s">
        <v>4</v>
      </c>
      <c r="E20" s="36"/>
      <c r="F20" s="88" t="s">
        <v>116</v>
      </c>
      <c r="G20" s="87">
        <v>3</v>
      </c>
      <c r="H20" s="87">
        <v>3</v>
      </c>
      <c r="I20" s="89" t="s">
        <v>148</v>
      </c>
    </row>
    <row r="21" spans="1:9" ht="19.5" customHeight="1">
      <c r="A21" s="88" t="s">
        <v>204</v>
      </c>
      <c r="B21" s="87">
        <v>5</v>
      </c>
      <c r="C21" s="87">
        <v>1</v>
      </c>
      <c r="D21" s="89" t="s">
        <v>149</v>
      </c>
      <c r="E21" s="36"/>
      <c r="F21" s="88" t="s">
        <v>101</v>
      </c>
      <c r="G21" s="87">
        <v>3</v>
      </c>
      <c r="H21" s="87">
        <v>3</v>
      </c>
      <c r="I21" s="89" t="s">
        <v>149</v>
      </c>
    </row>
    <row r="22" spans="1:9" ht="19.5" customHeight="1">
      <c r="A22" s="88" t="s">
        <v>148</v>
      </c>
      <c r="B22" s="87" t="s">
        <v>163</v>
      </c>
      <c r="C22" s="87" t="s">
        <v>163</v>
      </c>
      <c r="D22" s="89" t="s">
        <v>199</v>
      </c>
      <c r="E22" s="36"/>
      <c r="F22" s="88" t="s">
        <v>107</v>
      </c>
      <c r="G22" s="87">
        <v>4</v>
      </c>
      <c r="H22" s="87">
        <v>2</v>
      </c>
      <c r="I22" s="89" t="s">
        <v>2</v>
      </c>
    </row>
    <row r="23" spans="1:9" ht="19.5" customHeight="1">
      <c r="A23" s="90" t="s">
        <v>7</v>
      </c>
      <c r="B23" s="378"/>
      <c r="C23" s="379"/>
      <c r="D23" s="380"/>
      <c r="E23" s="34"/>
      <c r="F23" s="90" t="s">
        <v>7</v>
      </c>
      <c r="G23" s="378"/>
      <c r="H23" s="379"/>
      <c r="I23" s="380"/>
    </row>
    <row r="24" spans="1:9" ht="19.5" customHeight="1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9.5" customHeight="1">
      <c r="A26" s="34" t="s">
        <v>313</v>
      </c>
      <c r="B26" s="34"/>
      <c r="C26" s="34"/>
      <c r="D26" s="34"/>
      <c r="E26" s="34"/>
      <c r="F26" s="34" t="s">
        <v>314</v>
      </c>
      <c r="G26" s="34"/>
      <c r="H26" s="34"/>
      <c r="I26" s="34"/>
    </row>
    <row r="27" spans="1:9" ht="19.5" customHeight="1">
      <c r="A27" s="383" t="s">
        <v>273</v>
      </c>
      <c r="B27" s="384"/>
      <c r="C27" s="384"/>
      <c r="D27" s="385"/>
      <c r="E27" s="35"/>
      <c r="F27" s="383" t="s">
        <v>274</v>
      </c>
      <c r="G27" s="384"/>
      <c r="H27" s="384"/>
      <c r="I27" s="385"/>
    </row>
    <row r="28" spans="1:9" ht="19.5" customHeight="1">
      <c r="A28" s="88" t="s">
        <v>54</v>
      </c>
      <c r="B28" s="87" t="s">
        <v>163</v>
      </c>
      <c r="C28" s="87" t="s">
        <v>163</v>
      </c>
      <c r="D28" s="89" t="s">
        <v>199</v>
      </c>
      <c r="E28" s="36"/>
      <c r="F28" s="88" t="s">
        <v>48</v>
      </c>
      <c r="G28" s="87">
        <v>4</v>
      </c>
      <c r="H28" s="87">
        <v>2</v>
      </c>
      <c r="I28" s="89" t="s">
        <v>151</v>
      </c>
    </row>
    <row r="29" spans="1:9" ht="19.5" customHeight="1">
      <c r="A29" s="88" t="s">
        <v>149</v>
      </c>
      <c r="B29" s="87">
        <v>5</v>
      </c>
      <c r="C29" s="87">
        <v>1</v>
      </c>
      <c r="D29" s="89" t="s">
        <v>147</v>
      </c>
      <c r="E29" s="36"/>
      <c r="F29" s="88" t="s">
        <v>1</v>
      </c>
      <c r="G29" s="87" t="s">
        <v>163</v>
      </c>
      <c r="H29" s="87" t="s">
        <v>163</v>
      </c>
      <c r="I29" s="89" t="s">
        <v>199</v>
      </c>
    </row>
    <row r="30" spans="1:9" ht="19.5" customHeight="1">
      <c r="A30" s="88" t="s">
        <v>150</v>
      </c>
      <c r="B30" s="87">
        <v>5</v>
      </c>
      <c r="C30" s="87">
        <v>1</v>
      </c>
      <c r="D30" s="89" t="s">
        <v>1</v>
      </c>
      <c r="E30" s="36"/>
      <c r="F30" s="88" t="s">
        <v>149</v>
      </c>
      <c r="G30" s="87">
        <v>2</v>
      </c>
      <c r="H30" s="87">
        <v>4</v>
      </c>
      <c r="I30" s="89" t="s">
        <v>116</v>
      </c>
    </row>
    <row r="31" spans="1:9" ht="19.5" customHeight="1">
      <c r="A31" s="88" t="s">
        <v>17</v>
      </c>
      <c r="B31" s="87">
        <v>2</v>
      </c>
      <c r="C31" s="87">
        <v>4</v>
      </c>
      <c r="D31" s="89" t="s">
        <v>107</v>
      </c>
      <c r="E31" s="36"/>
      <c r="F31" s="88" t="s">
        <v>150</v>
      </c>
      <c r="G31" s="87">
        <v>3</v>
      </c>
      <c r="H31" s="87">
        <v>3</v>
      </c>
      <c r="I31" s="89" t="s">
        <v>101</v>
      </c>
    </row>
    <row r="32" spans="1:9" ht="19.5" customHeight="1">
      <c r="A32" s="88" t="s">
        <v>2</v>
      </c>
      <c r="B32" s="87">
        <v>4</v>
      </c>
      <c r="C32" s="87">
        <v>2</v>
      </c>
      <c r="D32" s="89" t="s">
        <v>151</v>
      </c>
      <c r="E32" s="36"/>
      <c r="F32" s="88" t="s">
        <v>17</v>
      </c>
      <c r="G32" s="87">
        <v>4</v>
      </c>
      <c r="H32" s="87">
        <v>2</v>
      </c>
      <c r="I32" s="89" t="s">
        <v>147</v>
      </c>
    </row>
    <row r="33" spans="1:9" ht="19.5" customHeight="1">
      <c r="A33" s="88" t="s">
        <v>204</v>
      </c>
      <c r="B33" s="87">
        <v>3</v>
      </c>
      <c r="C33" s="87">
        <v>3</v>
      </c>
      <c r="D33" s="89" t="s">
        <v>101</v>
      </c>
      <c r="E33" s="36"/>
      <c r="F33" s="88" t="s">
        <v>204</v>
      </c>
      <c r="G33" s="87">
        <v>4</v>
      </c>
      <c r="H33" s="87">
        <v>2</v>
      </c>
      <c r="I33" s="99" t="s">
        <v>2</v>
      </c>
    </row>
    <row r="34" spans="1:9" ht="19.5" customHeight="1">
      <c r="A34" s="88" t="s">
        <v>116</v>
      </c>
      <c r="B34" s="87">
        <v>4</v>
      </c>
      <c r="C34" s="87">
        <v>2</v>
      </c>
      <c r="D34" s="89" t="s">
        <v>48</v>
      </c>
      <c r="E34" s="36"/>
      <c r="F34" s="88" t="s">
        <v>107</v>
      </c>
      <c r="G34" s="87">
        <v>5</v>
      </c>
      <c r="H34" s="87">
        <v>1</v>
      </c>
      <c r="I34" s="89" t="s">
        <v>4</v>
      </c>
    </row>
    <row r="35" spans="1:9" ht="19.5" customHeight="1">
      <c r="A35" s="88" t="s">
        <v>148</v>
      </c>
      <c r="B35" s="87">
        <v>5</v>
      </c>
      <c r="C35" s="87">
        <v>1</v>
      </c>
      <c r="D35" s="89" t="s">
        <v>4</v>
      </c>
      <c r="E35" s="36"/>
      <c r="F35" s="88" t="s">
        <v>148</v>
      </c>
      <c r="G35" s="87">
        <v>3</v>
      </c>
      <c r="H35" s="87">
        <v>3</v>
      </c>
      <c r="I35" s="89" t="s">
        <v>54</v>
      </c>
    </row>
    <row r="36" spans="1:9" ht="19.5" customHeight="1">
      <c r="A36" s="90" t="s">
        <v>7</v>
      </c>
      <c r="B36" s="378"/>
      <c r="C36" s="379"/>
      <c r="D36" s="380"/>
      <c r="E36" s="34"/>
      <c r="F36" s="90" t="s">
        <v>7</v>
      </c>
      <c r="G36" s="378"/>
      <c r="H36" s="379"/>
      <c r="I36" s="380"/>
    </row>
    <row r="37" spans="1:9" ht="19.5" customHeight="1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9.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9.5" customHeight="1">
      <c r="A39" s="34" t="s">
        <v>315</v>
      </c>
      <c r="B39" s="34"/>
      <c r="C39" s="34"/>
      <c r="D39" s="34"/>
      <c r="E39" s="34"/>
      <c r="F39" s="34" t="s">
        <v>316</v>
      </c>
      <c r="G39" s="34"/>
      <c r="H39" s="34"/>
      <c r="I39" s="34"/>
    </row>
    <row r="40" spans="1:9" ht="19.5" customHeight="1">
      <c r="A40" s="383" t="s">
        <v>275</v>
      </c>
      <c r="B40" s="384"/>
      <c r="C40" s="384"/>
      <c r="D40" s="385"/>
      <c r="E40" s="35"/>
      <c r="F40" s="383" t="s">
        <v>276</v>
      </c>
      <c r="G40" s="384"/>
      <c r="H40" s="384"/>
      <c r="I40" s="385"/>
    </row>
    <row r="41" spans="1:9" ht="19.5" customHeight="1">
      <c r="A41" s="88" t="s">
        <v>54</v>
      </c>
      <c r="B41" s="87">
        <v>2</v>
      </c>
      <c r="C41" s="87">
        <v>4</v>
      </c>
      <c r="D41" s="89" t="s">
        <v>147</v>
      </c>
      <c r="E41" s="36"/>
      <c r="F41" s="88" t="s">
        <v>48</v>
      </c>
      <c r="G41" s="87">
        <v>4</v>
      </c>
      <c r="H41" s="87">
        <v>2</v>
      </c>
      <c r="I41" s="89" t="s">
        <v>204</v>
      </c>
    </row>
    <row r="42" spans="1:9" ht="19.5" customHeight="1">
      <c r="A42" s="88" t="s">
        <v>1</v>
      </c>
      <c r="B42" s="87">
        <v>4</v>
      </c>
      <c r="C42" s="87">
        <v>2</v>
      </c>
      <c r="D42" s="89" t="s">
        <v>107</v>
      </c>
      <c r="E42" s="36"/>
      <c r="F42" s="88" t="s">
        <v>147</v>
      </c>
      <c r="G42" s="87">
        <v>2</v>
      </c>
      <c r="H42" s="87">
        <v>4</v>
      </c>
      <c r="I42" s="89" t="s">
        <v>1</v>
      </c>
    </row>
    <row r="43" spans="1:9" ht="19.5" customHeight="1">
      <c r="A43" s="88" t="s">
        <v>149</v>
      </c>
      <c r="B43" s="87">
        <v>2</v>
      </c>
      <c r="C43" s="87">
        <v>4</v>
      </c>
      <c r="D43" s="89" t="s">
        <v>17</v>
      </c>
      <c r="E43" s="36"/>
      <c r="F43" s="88" t="s">
        <v>151</v>
      </c>
      <c r="G43" s="87">
        <v>4</v>
      </c>
      <c r="H43" s="87">
        <v>2</v>
      </c>
      <c r="I43" s="89" t="s">
        <v>150</v>
      </c>
    </row>
    <row r="44" spans="1:9" ht="19.5" customHeight="1">
      <c r="A44" s="88" t="s">
        <v>4</v>
      </c>
      <c r="B44" s="87">
        <v>2</v>
      </c>
      <c r="C44" s="87">
        <v>4</v>
      </c>
      <c r="D44" s="89" t="s">
        <v>101</v>
      </c>
      <c r="E44" s="36"/>
      <c r="F44" s="88" t="s">
        <v>17</v>
      </c>
      <c r="G44" s="87">
        <v>6</v>
      </c>
      <c r="H44" s="87">
        <v>0</v>
      </c>
      <c r="I44" s="89" t="s">
        <v>4</v>
      </c>
    </row>
    <row r="45" spans="1:9" ht="19.5" customHeight="1">
      <c r="A45" s="88" t="s">
        <v>151</v>
      </c>
      <c r="B45" s="87">
        <v>5</v>
      </c>
      <c r="C45" s="87">
        <v>1</v>
      </c>
      <c r="D45" s="89" t="s">
        <v>204</v>
      </c>
      <c r="E45" s="36"/>
      <c r="F45" s="88" t="s">
        <v>2</v>
      </c>
      <c r="G45" s="87">
        <v>0</v>
      </c>
      <c r="H45" s="87">
        <v>6</v>
      </c>
      <c r="I45" s="89" t="s">
        <v>149</v>
      </c>
    </row>
    <row r="46" spans="1:9" ht="19.5" customHeight="1">
      <c r="A46" s="88" t="s">
        <v>199</v>
      </c>
      <c r="B46" s="87" t="s">
        <v>163</v>
      </c>
      <c r="C46" s="87" t="s">
        <v>163</v>
      </c>
      <c r="D46" s="89" t="s">
        <v>48</v>
      </c>
      <c r="E46" s="36"/>
      <c r="F46" s="88" t="s">
        <v>199</v>
      </c>
      <c r="G46" s="87" t="s">
        <v>163</v>
      </c>
      <c r="H46" s="87" t="s">
        <v>163</v>
      </c>
      <c r="I46" s="89" t="s">
        <v>107</v>
      </c>
    </row>
    <row r="47" spans="1:9" ht="19.5" customHeight="1">
      <c r="A47" s="88" t="s">
        <v>116</v>
      </c>
      <c r="B47" s="87">
        <v>4</v>
      </c>
      <c r="C47" s="87">
        <v>2</v>
      </c>
      <c r="D47" s="89" t="s">
        <v>2</v>
      </c>
      <c r="E47" s="36"/>
      <c r="F47" s="88" t="s">
        <v>116</v>
      </c>
      <c r="G47" s="87">
        <v>4</v>
      </c>
      <c r="H47" s="87">
        <v>2</v>
      </c>
      <c r="I47" s="89" t="s">
        <v>54</v>
      </c>
    </row>
    <row r="48" spans="1:9" ht="19.5" customHeight="1">
      <c r="A48" s="88" t="s">
        <v>148</v>
      </c>
      <c r="B48" s="87">
        <v>2</v>
      </c>
      <c r="C48" s="87">
        <v>4</v>
      </c>
      <c r="D48" s="89" t="s">
        <v>150</v>
      </c>
      <c r="E48" s="36"/>
      <c r="F48" s="88" t="s">
        <v>101</v>
      </c>
      <c r="G48" s="87">
        <v>4</v>
      </c>
      <c r="H48" s="87">
        <v>2</v>
      </c>
      <c r="I48" s="89" t="s">
        <v>148</v>
      </c>
    </row>
    <row r="49" spans="1:9" ht="19.5" customHeight="1">
      <c r="A49" s="90" t="s">
        <v>7</v>
      </c>
      <c r="B49" s="378"/>
      <c r="C49" s="379"/>
      <c r="D49" s="380"/>
      <c r="E49" s="34"/>
      <c r="F49" s="90" t="s">
        <v>7</v>
      </c>
      <c r="G49" s="378"/>
      <c r="H49" s="379"/>
      <c r="I49" s="380"/>
    </row>
    <row r="50" spans="1:9" ht="19.5" customHeight="1">
      <c r="A50" s="34"/>
      <c r="B50" s="34"/>
      <c r="C50" s="37"/>
      <c r="D50" s="37"/>
      <c r="E50" s="34"/>
      <c r="F50" s="34"/>
      <c r="G50" s="34"/>
      <c r="H50" s="37"/>
      <c r="I50" s="37"/>
    </row>
    <row r="51" spans="1:9" ht="19.5" customHeight="1">
      <c r="A51" s="34"/>
      <c r="B51" s="34"/>
      <c r="C51" s="37"/>
      <c r="D51" s="37"/>
      <c r="E51" s="34"/>
      <c r="F51" s="34"/>
      <c r="G51" s="34"/>
      <c r="H51" s="37"/>
      <c r="I51" s="37"/>
    </row>
    <row r="52" spans="1:9" ht="19.5" customHeight="1">
      <c r="A52" s="34" t="s">
        <v>317</v>
      </c>
      <c r="B52" s="34"/>
      <c r="C52" s="37"/>
      <c r="D52" s="37"/>
      <c r="E52" s="34"/>
      <c r="F52" s="34" t="s">
        <v>318</v>
      </c>
      <c r="G52" s="34"/>
      <c r="H52" s="37"/>
      <c r="I52" s="37"/>
    </row>
    <row r="53" spans="1:9" ht="19.5" customHeight="1">
      <c r="A53" s="383" t="s">
        <v>277</v>
      </c>
      <c r="B53" s="384"/>
      <c r="C53" s="384"/>
      <c r="D53" s="385"/>
      <c r="E53" s="35"/>
      <c r="F53" s="383" t="s">
        <v>278</v>
      </c>
      <c r="G53" s="384"/>
      <c r="H53" s="384"/>
      <c r="I53" s="385"/>
    </row>
    <row r="54" spans="1:9" ht="19.5" customHeight="1">
      <c r="A54" s="88" t="s">
        <v>48</v>
      </c>
      <c r="B54" s="87">
        <v>4</v>
      </c>
      <c r="C54" s="87">
        <v>2</v>
      </c>
      <c r="D54" s="89" t="s">
        <v>101</v>
      </c>
      <c r="E54" s="36"/>
      <c r="F54" s="88" t="s">
        <v>54</v>
      </c>
      <c r="G54" s="87">
        <v>6</v>
      </c>
      <c r="H54" s="87">
        <v>0</v>
      </c>
      <c r="I54" s="89" t="s">
        <v>204</v>
      </c>
    </row>
    <row r="55" spans="1:9" ht="19.5" customHeight="1">
      <c r="A55" s="88" t="s">
        <v>1</v>
      </c>
      <c r="B55" s="87">
        <v>3</v>
      </c>
      <c r="C55" s="87">
        <v>3</v>
      </c>
      <c r="D55" s="89" t="s">
        <v>116</v>
      </c>
      <c r="E55" s="36"/>
      <c r="F55" s="88" t="s">
        <v>149</v>
      </c>
      <c r="G55" s="87">
        <v>2</v>
      </c>
      <c r="H55" s="87">
        <v>4</v>
      </c>
      <c r="I55" s="89" t="s">
        <v>151</v>
      </c>
    </row>
    <row r="56" spans="1:9" ht="19.5" customHeight="1">
      <c r="A56" s="88" t="s">
        <v>147</v>
      </c>
      <c r="B56" s="87">
        <v>1</v>
      </c>
      <c r="C56" s="87">
        <v>5</v>
      </c>
      <c r="D56" s="89" t="s">
        <v>151</v>
      </c>
      <c r="E56" s="36"/>
      <c r="F56" s="88" t="s">
        <v>4</v>
      </c>
      <c r="G56" s="87">
        <v>1</v>
      </c>
      <c r="H56" s="87">
        <v>5</v>
      </c>
      <c r="I56" s="89" t="s">
        <v>48</v>
      </c>
    </row>
    <row r="57" spans="1:9" ht="19.5" customHeight="1">
      <c r="A57" s="88" t="s">
        <v>4</v>
      </c>
      <c r="B57" s="87">
        <v>3</v>
      </c>
      <c r="C57" s="87">
        <v>3</v>
      </c>
      <c r="D57" s="89" t="s">
        <v>149</v>
      </c>
      <c r="E57" s="36"/>
      <c r="F57" s="88" t="s">
        <v>150</v>
      </c>
      <c r="G57" s="87">
        <v>1</v>
      </c>
      <c r="H57" s="87">
        <v>5</v>
      </c>
      <c r="I57" s="89" t="s">
        <v>116</v>
      </c>
    </row>
    <row r="58" spans="1:9" ht="19.5" customHeight="1">
      <c r="A58" s="88" t="s">
        <v>150</v>
      </c>
      <c r="B58" s="87">
        <v>4</v>
      </c>
      <c r="C58" s="87">
        <v>2</v>
      </c>
      <c r="D58" s="89" t="s">
        <v>2</v>
      </c>
      <c r="E58" s="36"/>
      <c r="F58" s="88" t="s">
        <v>2</v>
      </c>
      <c r="G58" s="87">
        <v>2</v>
      </c>
      <c r="H58" s="87">
        <v>4</v>
      </c>
      <c r="I58" s="89" t="s">
        <v>1</v>
      </c>
    </row>
    <row r="59" spans="1:9" ht="19.5" customHeight="1">
      <c r="A59" s="88" t="s">
        <v>17</v>
      </c>
      <c r="B59" s="87" t="s">
        <v>163</v>
      </c>
      <c r="C59" s="87" t="s">
        <v>163</v>
      </c>
      <c r="D59" s="89" t="s">
        <v>199</v>
      </c>
      <c r="E59" s="36"/>
      <c r="F59" s="88" t="s">
        <v>199</v>
      </c>
      <c r="G59" s="87" t="s">
        <v>163</v>
      </c>
      <c r="H59" s="87" t="s">
        <v>163</v>
      </c>
      <c r="I59" s="89" t="s">
        <v>147</v>
      </c>
    </row>
    <row r="60" spans="1:9" ht="19.5" customHeight="1">
      <c r="A60" s="88" t="s">
        <v>204</v>
      </c>
      <c r="B60" s="87">
        <v>4</v>
      </c>
      <c r="C60" s="87">
        <v>2</v>
      </c>
      <c r="D60" s="89" t="s">
        <v>148</v>
      </c>
      <c r="E60" s="36"/>
      <c r="F60" s="88" t="s">
        <v>101</v>
      </c>
      <c r="G60" s="87">
        <v>4</v>
      </c>
      <c r="H60" s="87">
        <v>2</v>
      </c>
      <c r="I60" s="89" t="s">
        <v>17</v>
      </c>
    </row>
    <row r="61" spans="1:9" ht="19.5" customHeight="1">
      <c r="A61" s="88" t="s">
        <v>107</v>
      </c>
      <c r="B61" s="87">
        <v>2</v>
      </c>
      <c r="C61" s="87">
        <v>4</v>
      </c>
      <c r="D61" s="89" t="s">
        <v>54</v>
      </c>
      <c r="E61" s="36"/>
      <c r="F61" s="88" t="s">
        <v>148</v>
      </c>
      <c r="G61" s="87">
        <v>4</v>
      </c>
      <c r="H61" s="87">
        <v>2</v>
      </c>
      <c r="I61" s="89" t="s">
        <v>107</v>
      </c>
    </row>
    <row r="62" spans="1:9" ht="19.5" customHeight="1">
      <c r="A62" s="90" t="s">
        <v>7</v>
      </c>
      <c r="B62" s="378"/>
      <c r="C62" s="379"/>
      <c r="D62" s="380"/>
      <c r="E62" s="34"/>
      <c r="F62" s="90" t="s">
        <v>7</v>
      </c>
      <c r="G62" s="378"/>
      <c r="H62" s="379"/>
      <c r="I62" s="380"/>
    </row>
    <row r="63" spans="1:9" ht="19.5" customHeight="1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9.5" customHeight="1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9.5" customHeight="1">
      <c r="A65" s="34" t="s">
        <v>319</v>
      </c>
      <c r="B65" s="34"/>
      <c r="C65" s="34"/>
      <c r="D65" s="34"/>
      <c r="E65" s="34"/>
      <c r="F65" s="34" t="s">
        <v>320</v>
      </c>
      <c r="G65" s="34"/>
      <c r="H65" s="34"/>
      <c r="I65" s="34"/>
    </row>
    <row r="66" spans="1:9" ht="19.5" customHeight="1">
      <c r="A66" s="383" t="s">
        <v>279</v>
      </c>
      <c r="B66" s="384"/>
      <c r="C66" s="384"/>
      <c r="D66" s="385"/>
      <c r="E66" s="35"/>
      <c r="F66" s="383" t="s">
        <v>280</v>
      </c>
      <c r="G66" s="384"/>
      <c r="H66" s="384"/>
      <c r="I66" s="385"/>
    </row>
    <row r="67" spans="1:9" ht="19.5" customHeight="1">
      <c r="A67" s="88" t="s">
        <v>48</v>
      </c>
      <c r="B67" s="87">
        <v>5</v>
      </c>
      <c r="C67" s="87">
        <v>1</v>
      </c>
      <c r="D67" s="89" t="s">
        <v>2</v>
      </c>
      <c r="E67" s="36"/>
      <c r="F67" s="88" t="s">
        <v>54</v>
      </c>
      <c r="G67" s="87">
        <v>4</v>
      </c>
      <c r="H67" s="87">
        <v>2</v>
      </c>
      <c r="I67" s="89" t="s">
        <v>150</v>
      </c>
    </row>
    <row r="68" spans="1:9" ht="19.5" customHeight="1">
      <c r="A68" s="88" t="s">
        <v>149</v>
      </c>
      <c r="B68" s="87" t="s">
        <v>163</v>
      </c>
      <c r="C68" s="87" t="s">
        <v>163</v>
      </c>
      <c r="D68" s="89" t="s">
        <v>199</v>
      </c>
      <c r="E68" s="36"/>
      <c r="F68" s="88" t="s">
        <v>1</v>
      </c>
      <c r="G68" s="87">
        <v>2</v>
      </c>
      <c r="H68" s="87">
        <v>4</v>
      </c>
      <c r="I68" s="89" t="s">
        <v>48</v>
      </c>
    </row>
    <row r="69" spans="1:9" ht="19.5" customHeight="1">
      <c r="A69" s="88" t="s">
        <v>4</v>
      </c>
      <c r="B69" s="87">
        <v>4</v>
      </c>
      <c r="C69" s="87">
        <v>2</v>
      </c>
      <c r="D69" s="89" t="s">
        <v>54</v>
      </c>
      <c r="E69" s="36"/>
      <c r="F69" s="88" t="s">
        <v>147</v>
      </c>
      <c r="G69" s="87">
        <v>2</v>
      </c>
      <c r="H69" s="87">
        <v>4</v>
      </c>
      <c r="I69" s="89" t="s">
        <v>101</v>
      </c>
    </row>
    <row r="70" spans="1:9" ht="19.5" customHeight="1">
      <c r="A70" s="88" t="s">
        <v>151</v>
      </c>
      <c r="B70" s="87">
        <v>5</v>
      </c>
      <c r="C70" s="87">
        <v>1</v>
      </c>
      <c r="D70" s="89" t="s">
        <v>1</v>
      </c>
      <c r="E70" s="36"/>
      <c r="F70" s="88" t="s">
        <v>151</v>
      </c>
      <c r="G70" s="87">
        <v>2</v>
      </c>
      <c r="H70" s="87">
        <v>4</v>
      </c>
      <c r="I70" s="89" t="s">
        <v>4</v>
      </c>
    </row>
    <row r="71" spans="1:9" ht="19.5" customHeight="1">
      <c r="A71" s="88" t="s">
        <v>17</v>
      </c>
      <c r="B71" s="87">
        <v>2</v>
      </c>
      <c r="C71" s="87">
        <v>4</v>
      </c>
      <c r="D71" s="89" t="s">
        <v>148</v>
      </c>
      <c r="E71" s="36"/>
      <c r="F71" s="88" t="s">
        <v>17</v>
      </c>
      <c r="G71" s="87">
        <v>3</v>
      </c>
      <c r="H71" s="87">
        <v>3</v>
      </c>
      <c r="I71" s="89" t="s">
        <v>204</v>
      </c>
    </row>
    <row r="72" spans="1:9" ht="19.5" customHeight="1">
      <c r="A72" s="88" t="s">
        <v>204</v>
      </c>
      <c r="B72" s="87">
        <v>4</v>
      </c>
      <c r="C72" s="87">
        <v>2</v>
      </c>
      <c r="D72" s="89" t="s">
        <v>150</v>
      </c>
      <c r="E72" s="36"/>
      <c r="F72" s="88" t="s">
        <v>199</v>
      </c>
      <c r="G72" s="87" t="s">
        <v>163</v>
      </c>
      <c r="H72" s="87" t="s">
        <v>163</v>
      </c>
      <c r="I72" s="89" t="s">
        <v>2</v>
      </c>
    </row>
    <row r="73" spans="1:9" ht="19.5" customHeight="1">
      <c r="A73" s="88" t="s">
        <v>116</v>
      </c>
      <c r="B73" s="87">
        <v>5</v>
      </c>
      <c r="C73" s="87">
        <v>1</v>
      </c>
      <c r="D73" s="89" t="s">
        <v>101</v>
      </c>
      <c r="E73" s="36"/>
      <c r="F73" s="88" t="s">
        <v>107</v>
      </c>
      <c r="G73" s="87">
        <v>3</v>
      </c>
      <c r="H73" s="87">
        <v>3</v>
      </c>
      <c r="I73" s="89" t="s">
        <v>116</v>
      </c>
    </row>
    <row r="74" spans="1:9" ht="19.5" customHeight="1">
      <c r="A74" s="88" t="s">
        <v>107</v>
      </c>
      <c r="B74" s="87">
        <v>1</v>
      </c>
      <c r="C74" s="87">
        <v>5</v>
      </c>
      <c r="D74" s="89" t="s">
        <v>147</v>
      </c>
      <c r="E74" s="36"/>
      <c r="F74" s="88" t="s">
        <v>148</v>
      </c>
      <c r="G74" s="87">
        <v>3</v>
      </c>
      <c r="H74" s="87">
        <v>3</v>
      </c>
      <c r="I74" s="89" t="s">
        <v>149</v>
      </c>
    </row>
    <row r="75" spans="1:9" ht="19.5" customHeight="1">
      <c r="A75" s="90" t="s">
        <v>7</v>
      </c>
      <c r="B75" s="378"/>
      <c r="C75" s="379"/>
      <c r="D75" s="380"/>
      <c r="E75" s="34"/>
      <c r="F75" s="90" t="s">
        <v>7</v>
      </c>
      <c r="G75" s="378" t="s">
        <v>372</v>
      </c>
      <c r="H75" s="379"/>
      <c r="I75" s="380"/>
    </row>
    <row r="76" spans="1:9" ht="19.5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9.5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9.5" customHeight="1">
      <c r="A78" s="34" t="s">
        <v>321</v>
      </c>
      <c r="B78" s="34"/>
      <c r="C78" s="34"/>
      <c r="D78" s="34"/>
      <c r="E78" s="34"/>
      <c r="F78" s="34" t="s">
        <v>322</v>
      </c>
      <c r="G78" s="34"/>
      <c r="H78" s="34"/>
      <c r="I78" s="34"/>
    </row>
    <row r="79" spans="1:9" ht="19.5" customHeight="1">
      <c r="A79" s="383" t="s">
        <v>281</v>
      </c>
      <c r="B79" s="384"/>
      <c r="C79" s="384"/>
      <c r="D79" s="385"/>
      <c r="E79" s="35"/>
      <c r="F79" s="383" t="s">
        <v>282</v>
      </c>
      <c r="G79" s="384"/>
      <c r="H79" s="384"/>
      <c r="I79" s="385"/>
    </row>
    <row r="80" spans="1:9" ht="19.5" customHeight="1">
      <c r="A80" s="88" t="s">
        <v>48</v>
      </c>
      <c r="B80" s="87">
        <v>2</v>
      </c>
      <c r="C80" s="87">
        <v>4</v>
      </c>
      <c r="D80" s="89" t="s">
        <v>149</v>
      </c>
      <c r="E80" s="36"/>
      <c r="F80" s="88" t="s">
        <v>48</v>
      </c>
      <c r="G80" s="87">
        <v>5</v>
      </c>
      <c r="H80" s="87">
        <v>1</v>
      </c>
      <c r="I80" s="89" t="s">
        <v>107</v>
      </c>
    </row>
    <row r="81" spans="1:9" ht="19.5" customHeight="1">
      <c r="A81" s="88" t="s">
        <v>147</v>
      </c>
      <c r="B81" s="87">
        <v>4</v>
      </c>
      <c r="C81" s="87">
        <v>2</v>
      </c>
      <c r="D81" s="89" t="s">
        <v>148</v>
      </c>
      <c r="E81" s="36"/>
      <c r="F81" s="88" t="s">
        <v>153</v>
      </c>
      <c r="G81" s="87">
        <v>5</v>
      </c>
      <c r="H81" s="87">
        <v>1</v>
      </c>
      <c r="I81" s="89" t="s">
        <v>17</v>
      </c>
    </row>
    <row r="82" spans="1:9" ht="19.5" customHeight="1">
      <c r="A82" s="88" t="s">
        <v>4</v>
      </c>
      <c r="B82" s="87" t="s">
        <v>163</v>
      </c>
      <c r="C82" s="87" t="s">
        <v>163</v>
      </c>
      <c r="D82" s="89" t="s">
        <v>199</v>
      </c>
      <c r="E82" s="36"/>
      <c r="F82" s="88" t="s">
        <v>149</v>
      </c>
      <c r="G82" s="87">
        <v>5</v>
      </c>
      <c r="H82" s="87">
        <v>1</v>
      </c>
      <c r="I82" s="89" t="s">
        <v>54</v>
      </c>
    </row>
    <row r="83" spans="1:9" ht="19.5" customHeight="1">
      <c r="A83" s="88" t="s">
        <v>151</v>
      </c>
      <c r="B83" s="87">
        <v>2</v>
      </c>
      <c r="C83" s="87">
        <v>4</v>
      </c>
      <c r="D83" s="89" t="s">
        <v>116</v>
      </c>
      <c r="E83" s="36"/>
      <c r="F83" s="88" t="s">
        <v>150</v>
      </c>
      <c r="G83" s="87">
        <v>4</v>
      </c>
      <c r="H83" s="87">
        <v>2</v>
      </c>
      <c r="I83" s="89" t="s">
        <v>147</v>
      </c>
    </row>
    <row r="84" spans="1:9" ht="19.5" customHeight="1">
      <c r="A84" s="88" t="s">
        <v>17</v>
      </c>
      <c r="B84" s="87">
        <v>2.5</v>
      </c>
      <c r="C84" s="87">
        <v>3.5</v>
      </c>
      <c r="D84" s="89" t="s">
        <v>150</v>
      </c>
      <c r="E84" s="36"/>
      <c r="F84" s="88" t="s">
        <v>204</v>
      </c>
      <c r="G84" s="87">
        <v>1</v>
      </c>
      <c r="H84" s="87">
        <v>5</v>
      </c>
      <c r="I84" s="89" t="s">
        <v>4</v>
      </c>
    </row>
    <row r="85" spans="1:9" ht="19.5" customHeight="1">
      <c r="A85" s="88" t="s">
        <v>2</v>
      </c>
      <c r="B85" s="87">
        <v>2</v>
      </c>
      <c r="C85" s="87">
        <v>4</v>
      </c>
      <c r="D85" s="89" t="s">
        <v>54</v>
      </c>
      <c r="E85" s="36"/>
      <c r="F85" s="88" t="s">
        <v>116</v>
      </c>
      <c r="G85" s="87" t="s">
        <v>163</v>
      </c>
      <c r="H85" s="87" t="s">
        <v>163</v>
      </c>
      <c r="I85" s="89" t="s">
        <v>199</v>
      </c>
    </row>
    <row r="86" spans="1:9" ht="19.5" customHeight="1">
      <c r="A86" s="88" t="s">
        <v>204</v>
      </c>
      <c r="B86" s="87">
        <v>2</v>
      </c>
      <c r="C86" s="87">
        <v>4</v>
      </c>
      <c r="D86" s="89" t="s">
        <v>1</v>
      </c>
      <c r="E86" s="36"/>
      <c r="F86" s="88" t="s">
        <v>101</v>
      </c>
      <c r="G86" s="87">
        <v>2</v>
      </c>
      <c r="H86" s="87">
        <v>4</v>
      </c>
      <c r="I86" s="89" t="s">
        <v>151</v>
      </c>
    </row>
    <row r="87" spans="1:9" ht="19.5" customHeight="1">
      <c r="A87" s="88" t="s">
        <v>101</v>
      </c>
      <c r="B87" s="87">
        <v>4</v>
      </c>
      <c r="C87" s="87">
        <v>2</v>
      </c>
      <c r="D87" s="89" t="s">
        <v>107</v>
      </c>
      <c r="E87" s="36"/>
      <c r="F87" s="88" t="s">
        <v>148</v>
      </c>
      <c r="G87" s="87">
        <v>4</v>
      </c>
      <c r="H87" s="87">
        <v>2</v>
      </c>
      <c r="I87" s="89" t="s">
        <v>2</v>
      </c>
    </row>
    <row r="88" spans="1:9" ht="19.5" customHeight="1">
      <c r="A88" s="90" t="s">
        <v>7</v>
      </c>
      <c r="B88" s="378" t="s">
        <v>373</v>
      </c>
      <c r="C88" s="379"/>
      <c r="D88" s="380"/>
      <c r="E88" s="34"/>
      <c r="F88" s="90" t="s">
        <v>7</v>
      </c>
      <c r="G88" s="378"/>
      <c r="H88" s="379"/>
      <c r="I88" s="380"/>
    </row>
    <row r="89" spans="1:9" ht="19.5" customHeight="1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9.5" customHeight="1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9.5" customHeight="1">
      <c r="A91" s="34" t="s">
        <v>323</v>
      </c>
      <c r="E91" s="34"/>
      <c r="F91" s="34" t="s">
        <v>324</v>
      </c>
      <c r="G91" s="34"/>
      <c r="H91" s="34"/>
      <c r="I91" s="34"/>
    </row>
    <row r="92" spans="1:9" ht="19.5" customHeight="1">
      <c r="A92" s="383" t="s">
        <v>283</v>
      </c>
      <c r="B92" s="384"/>
      <c r="C92" s="384"/>
      <c r="D92" s="385"/>
      <c r="F92" s="383" t="s">
        <v>284</v>
      </c>
      <c r="G92" s="384"/>
      <c r="H92" s="384"/>
      <c r="I92" s="385"/>
    </row>
    <row r="93" spans="1:9" ht="19.5" customHeight="1">
      <c r="A93" s="88" t="s">
        <v>54</v>
      </c>
      <c r="B93" s="87">
        <v>5</v>
      </c>
      <c r="C93" s="87">
        <v>1</v>
      </c>
      <c r="D93" s="89" t="s">
        <v>1</v>
      </c>
      <c r="F93" s="88" t="s">
        <v>54</v>
      </c>
      <c r="G93" s="87">
        <v>3</v>
      </c>
      <c r="H93" s="87">
        <v>3</v>
      </c>
      <c r="I93" s="89" t="s">
        <v>17</v>
      </c>
    </row>
    <row r="94" spans="1:9" ht="19.5" customHeight="1">
      <c r="A94" s="88" t="s">
        <v>149</v>
      </c>
      <c r="B94" s="87">
        <v>5</v>
      </c>
      <c r="C94" s="87">
        <v>1</v>
      </c>
      <c r="D94" s="89" t="s">
        <v>150</v>
      </c>
      <c r="F94" s="88" t="s">
        <v>147</v>
      </c>
      <c r="G94" s="87">
        <v>2</v>
      </c>
      <c r="H94" s="87">
        <v>4</v>
      </c>
      <c r="I94" s="89" t="s">
        <v>4</v>
      </c>
    </row>
    <row r="95" spans="1:9" ht="19.5" customHeight="1">
      <c r="A95" s="88" t="s">
        <v>4</v>
      </c>
      <c r="B95" s="87">
        <v>4</v>
      </c>
      <c r="C95" s="87">
        <v>2</v>
      </c>
      <c r="D95" s="89" t="s">
        <v>116</v>
      </c>
      <c r="F95" s="88" t="s">
        <v>150</v>
      </c>
      <c r="G95" s="87">
        <v>3</v>
      </c>
      <c r="H95" s="87">
        <v>3</v>
      </c>
      <c r="I95" s="89" t="s">
        <v>48</v>
      </c>
    </row>
    <row r="96" spans="1:9" ht="19.5" customHeight="1">
      <c r="A96" s="88" t="s">
        <v>151</v>
      </c>
      <c r="B96" s="87">
        <v>2</v>
      </c>
      <c r="C96" s="87">
        <v>5</v>
      </c>
      <c r="D96" s="89" t="s">
        <v>148</v>
      </c>
      <c r="E96" s="36"/>
      <c r="F96" s="88" t="s">
        <v>2</v>
      </c>
      <c r="G96" s="87">
        <v>1</v>
      </c>
      <c r="H96" s="87">
        <v>5</v>
      </c>
      <c r="I96" s="89" t="s">
        <v>101</v>
      </c>
    </row>
    <row r="97" spans="1:9" ht="19.5" customHeight="1">
      <c r="A97" s="88" t="s">
        <v>17</v>
      </c>
      <c r="B97" s="87">
        <v>1</v>
      </c>
      <c r="C97" s="87">
        <v>5</v>
      </c>
      <c r="D97" s="89" t="s">
        <v>48</v>
      </c>
      <c r="E97" s="36"/>
      <c r="F97" s="88" t="s">
        <v>199</v>
      </c>
      <c r="G97" s="87" t="s">
        <v>163</v>
      </c>
      <c r="H97" s="87" t="s">
        <v>163</v>
      </c>
      <c r="I97" s="89" t="s">
        <v>151</v>
      </c>
    </row>
    <row r="98" spans="1:9" ht="19.5" customHeight="1">
      <c r="A98" s="88" t="s">
        <v>2</v>
      </c>
      <c r="B98" s="87">
        <v>3</v>
      </c>
      <c r="C98" s="87">
        <v>3</v>
      </c>
      <c r="D98" s="89" t="s">
        <v>147</v>
      </c>
      <c r="E98" s="36"/>
      <c r="F98" s="88" t="s">
        <v>116</v>
      </c>
      <c r="G98" s="87">
        <v>5</v>
      </c>
      <c r="H98" s="87">
        <v>1</v>
      </c>
      <c r="I98" s="89" t="s">
        <v>204</v>
      </c>
    </row>
    <row r="99" spans="1:9" ht="19.5" customHeight="1">
      <c r="A99" s="88" t="s">
        <v>199</v>
      </c>
      <c r="B99" s="87" t="s">
        <v>163</v>
      </c>
      <c r="C99" s="87" t="s">
        <v>163</v>
      </c>
      <c r="D99" s="89" t="s">
        <v>101</v>
      </c>
      <c r="E99" s="36"/>
      <c r="F99" s="88" t="s">
        <v>107</v>
      </c>
      <c r="G99" s="87">
        <v>1</v>
      </c>
      <c r="H99" s="87">
        <v>5</v>
      </c>
      <c r="I99" s="89" t="s">
        <v>149</v>
      </c>
    </row>
    <row r="100" spans="1:9" ht="19.5" customHeight="1">
      <c r="A100" s="88" t="s">
        <v>107</v>
      </c>
      <c r="B100" s="87">
        <v>1</v>
      </c>
      <c r="C100" s="87">
        <v>5</v>
      </c>
      <c r="D100" s="89" t="s">
        <v>204</v>
      </c>
      <c r="E100" s="36"/>
      <c r="F100" s="88" t="s">
        <v>148</v>
      </c>
      <c r="G100" s="87">
        <v>5</v>
      </c>
      <c r="H100" s="87">
        <v>1</v>
      </c>
      <c r="I100" s="89" t="s">
        <v>1</v>
      </c>
    </row>
    <row r="101" spans="1:9" ht="19.5" customHeight="1">
      <c r="A101" s="90" t="s">
        <v>7</v>
      </c>
      <c r="B101" s="378"/>
      <c r="C101" s="379"/>
      <c r="D101" s="380"/>
      <c r="E101" s="34"/>
      <c r="F101" s="90" t="s">
        <v>7</v>
      </c>
      <c r="G101" s="378"/>
      <c r="H101" s="379"/>
      <c r="I101" s="380"/>
    </row>
    <row r="102" spans="1:9" ht="22.5" customHeight="1">
      <c r="A102" s="381"/>
      <c r="B102" s="382"/>
      <c r="C102" s="382"/>
      <c r="D102" s="382"/>
      <c r="E102" s="34"/>
      <c r="F102" s="34"/>
      <c r="G102" s="34"/>
      <c r="H102" s="34"/>
      <c r="I102" s="34"/>
    </row>
    <row r="103" spans="1:9" ht="19.5" customHeight="1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9.5" customHeight="1">
      <c r="A104" s="34" t="s">
        <v>325</v>
      </c>
      <c r="B104" s="34"/>
      <c r="C104" s="34"/>
      <c r="D104" s="34"/>
      <c r="E104" s="34"/>
      <c r="F104" s="34" t="s">
        <v>326</v>
      </c>
      <c r="G104" s="34"/>
      <c r="H104" s="34"/>
      <c r="I104" s="34"/>
    </row>
    <row r="105" spans="1:9" ht="19.5" customHeight="1">
      <c r="A105" s="383" t="s">
        <v>285</v>
      </c>
      <c r="B105" s="384"/>
      <c r="C105" s="384"/>
      <c r="D105" s="385"/>
      <c r="E105" s="160" t="s">
        <v>41</v>
      </c>
      <c r="F105" s="383" t="s">
        <v>286</v>
      </c>
      <c r="G105" s="384"/>
      <c r="H105" s="384"/>
      <c r="I105" s="385"/>
    </row>
    <row r="106" spans="1:9" ht="19.5" customHeight="1">
      <c r="A106" s="88" t="s">
        <v>48</v>
      </c>
      <c r="B106" s="87">
        <v>3</v>
      </c>
      <c r="C106" s="87">
        <v>3</v>
      </c>
      <c r="D106" s="89" t="s">
        <v>148</v>
      </c>
      <c r="E106" s="161" t="s">
        <v>42</v>
      </c>
      <c r="F106" s="88" t="s">
        <v>48</v>
      </c>
      <c r="G106" s="87">
        <v>1</v>
      </c>
      <c r="H106" s="87">
        <v>5</v>
      </c>
      <c r="I106" s="89" t="s">
        <v>147</v>
      </c>
    </row>
    <row r="107" spans="1:9" ht="19.5" customHeight="1">
      <c r="A107" s="88" t="s">
        <v>1</v>
      </c>
      <c r="B107" s="87">
        <v>0</v>
      </c>
      <c r="C107" s="87">
        <v>6</v>
      </c>
      <c r="D107" s="89" t="s">
        <v>149</v>
      </c>
      <c r="E107" s="161"/>
      <c r="F107" s="88" t="s">
        <v>149</v>
      </c>
      <c r="G107" s="87">
        <v>5</v>
      </c>
      <c r="H107" s="87">
        <v>1</v>
      </c>
      <c r="I107" s="89" t="s">
        <v>204</v>
      </c>
    </row>
    <row r="108" spans="1:9" ht="19.5" customHeight="1">
      <c r="A108" s="88" t="s">
        <v>147</v>
      </c>
      <c r="B108" s="87">
        <v>4</v>
      </c>
      <c r="C108" s="87">
        <v>2</v>
      </c>
      <c r="D108" s="89" t="s">
        <v>116</v>
      </c>
      <c r="E108" s="161"/>
      <c r="F108" s="88" t="s">
        <v>151</v>
      </c>
      <c r="G108" s="87">
        <v>4</v>
      </c>
      <c r="H108" s="87">
        <v>2</v>
      </c>
      <c r="I108" s="89" t="s">
        <v>54</v>
      </c>
    </row>
    <row r="109" spans="1:9" ht="19.5" customHeight="1">
      <c r="A109" s="88" t="s">
        <v>4</v>
      </c>
      <c r="B109" s="87">
        <v>4</v>
      </c>
      <c r="C109" s="87">
        <v>2</v>
      </c>
      <c r="D109" s="89" t="s">
        <v>150</v>
      </c>
      <c r="E109" s="162"/>
      <c r="F109" s="88" t="s">
        <v>4</v>
      </c>
      <c r="G109" s="87">
        <v>2</v>
      </c>
      <c r="H109" s="87">
        <v>4</v>
      </c>
      <c r="I109" s="89" t="s">
        <v>2</v>
      </c>
    </row>
    <row r="110" spans="1:9" ht="19.5" customHeight="1">
      <c r="A110" s="88" t="s">
        <v>151</v>
      </c>
      <c r="B110" s="87">
        <v>4</v>
      </c>
      <c r="C110" s="87">
        <v>2</v>
      </c>
      <c r="D110" s="89" t="s">
        <v>107</v>
      </c>
      <c r="E110" s="163" t="s">
        <v>184</v>
      </c>
      <c r="F110" s="88" t="s">
        <v>199</v>
      </c>
      <c r="G110" s="87" t="s">
        <v>163</v>
      </c>
      <c r="H110" s="87" t="s">
        <v>163</v>
      </c>
      <c r="I110" s="89" t="s">
        <v>148</v>
      </c>
    </row>
    <row r="111" spans="1:9" ht="19.5" customHeight="1">
      <c r="A111" s="88" t="s">
        <v>2</v>
      </c>
      <c r="B111" s="87">
        <v>4</v>
      </c>
      <c r="C111" s="87">
        <v>2</v>
      </c>
      <c r="D111" s="89" t="s">
        <v>17</v>
      </c>
      <c r="E111" s="163" t="s">
        <v>185</v>
      </c>
      <c r="F111" s="88" t="s">
        <v>116</v>
      </c>
      <c r="G111" s="87">
        <v>5</v>
      </c>
      <c r="H111" s="87">
        <v>1</v>
      </c>
      <c r="I111" s="89" t="s">
        <v>17</v>
      </c>
    </row>
    <row r="112" spans="1:9" ht="19.5" customHeight="1">
      <c r="A112" s="88" t="s">
        <v>204</v>
      </c>
      <c r="B112" s="87" t="s">
        <v>163</v>
      </c>
      <c r="C112" s="87" t="s">
        <v>163</v>
      </c>
      <c r="D112" s="89" t="s">
        <v>199</v>
      </c>
      <c r="E112" s="162"/>
      <c r="F112" s="88" t="s">
        <v>101</v>
      </c>
      <c r="G112" s="87">
        <v>4</v>
      </c>
      <c r="H112" s="87">
        <v>2</v>
      </c>
      <c r="I112" s="89" t="s">
        <v>1</v>
      </c>
    </row>
    <row r="113" spans="1:9" ht="19.5" customHeight="1">
      <c r="A113" s="88" t="s">
        <v>101</v>
      </c>
      <c r="B113" s="87">
        <v>5</v>
      </c>
      <c r="C113" s="87">
        <v>1</v>
      </c>
      <c r="D113" s="89" t="s">
        <v>54</v>
      </c>
      <c r="E113" s="162"/>
      <c r="F113" s="88" t="s">
        <v>107</v>
      </c>
      <c r="G113" s="87">
        <v>1</v>
      </c>
      <c r="H113" s="87">
        <v>5</v>
      </c>
      <c r="I113" s="89" t="s">
        <v>150</v>
      </c>
    </row>
    <row r="114" spans="1:9" ht="19.5" customHeight="1">
      <c r="A114" s="90" t="s">
        <v>7</v>
      </c>
      <c r="B114" s="378"/>
      <c r="C114" s="379"/>
      <c r="D114" s="380"/>
      <c r="E114" s="164"/>
      <c r="F114" s="90" t="s">
        <v>7</v>
      </c>
      <c r="G114" s="378" t="s">
        <v>381</v>
      </c>
      <c r="H114" s="379"/>
      <c r="I114" s="380"/>
    </row>
    <row r="115" spans="1:9" ht="19.5" customHeight="1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9.5" customHeight="1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9.5" customHeight="1">
      <c r="A117" s="34" t="s">
        <v>327</v>
      </c>
      <c r="B117" s="34"/>
      <c r="C117" s="34"/>
      <c r="D117" s="34"/>
      <c r="E117" s="34"/>
      <c r="F117" s="34" t="s">
        <v>328</v>
      </c>
      <c r="G117" s="34"/>
      <c r="H117" s="34"/>
      <c r="I117" s="34"/>
    </row>
    <row r="118" spans="1:9" ht="19.5" customHeight="1">
      <c r="A118" s="383" t="s">
        <v>287</v>
      </c>
      <c r="B118" s="384"/>
      <c r="C118" s="384"/>
      <c r="D118" s="385"/>
      <c r="E118" s="57"/>
      <c r="F118" s="383" t="s">
        <v>288</v>
      </c>
      <c r="G118" s="384"/>
      <c r="H118" s="384"/>
      <c r="I118" s="385"/>
    </row>
    <row r="119" spans="1:14" ht="19.5" customHeight="1">
      <c r="A119" s="88" t="s">
        <v>48</v>
      </c>
      <c r="B119" s="87">
        <v>5</v>
      </c>
      <c r="C119" s="87">
        <v>1</v>
      </c>
      <c r="D119" s="89" t="s">
        <v>54</v>
      </c>
      <c r="F119" s="88" t="s">
        <v>48</v>
      </c>
      <c r="G119" s="87">
        <v>5</v>
      </c>
      <c r="H119" s="87">
        <v>1</v>
      </c>
      <c r="I119" s="89" t="s">
        <v>116</v>
      </c>
      <c r="K119" s="35"/>
      <c r="L119" s="35"/>
      <c r="N119" s="35"/>
    </row>
    <row r="120" spans="1:14" ht="19.5" customHeight="1">
      <c r="A120" s="88" t="s">
        <v>1</v>
      </c>
      <c r="B120" s="87">
        <v>4</v>
      </c>
      <c r="C120" s="87">
        <v>2</v>
      </c>
      <c r="D120" s="89" t="s">
        <v>4</v>
      </c>
      <c r="F120" s="88" t="s">
        <v>1</v>
      </c>
      <c r="G120" s="87">
        <v>1</v>
      </c>
      <c r="H120" s="87">
        <v>5</v>
      </c>
      <c r="I120" s="89" t="s">
        <v>150</v>
      </c>
      <c r="K120" s="35"/>
      <c r="L120" s="35"/>
      <c r="N120" s="35"/>
    </row>
    <row r="121" spans="1:14" ht="19.5" customHeight="1">
      <c r="A121" s="88" t="s">
        <v>149</v>
      </c>
      <c r="B121" s="87">
        <v>4</v>
      </c>
      <c r="C121" s="87">
        <v>2</v>
      </c>
      <c r="D121" s="89" t="s">
        <v>101</v>
      </c>
      <c r="F121" s="88" t="s">
        <v>147</v>
      </c>
      <c r="G121" s="87">
        <v>2</v>
      </c>
      <c r="H121" s="87">
        <v>4</v>
      </c>
      <c r="I121" s="89" t="s">
        <v>149</v>
      </c>
      <c r="K121" s="35"/>
      <c r="L121" s="35"/>
      <c r="N121" s="35"/>
    </row>
    <row r="122" spans="1:14" ht="19.5" customHeight="1">
      <c r="A122" s="88" t="s">
        <v>150</v>
      </c>
      <c r="B122" s="87" t="s">
        <v>163</v>
      </c>
      <c r="C122" s="87" t="s">
        <v>163</v>
      </c>
      <c r="D122" s="89" t="s">
        <v>199</v>
      </c>
      <c r="F122" s="88" t="s">
        <v>4</v>
      </c>
      <c r="G122" s="87">
        <v>2</v>
      </c>
      <c r="H122" s="87">
        <v>4</v>
      </c>
      <c r="I122" s="89" t="s">
        <v>148</v>
      </c>
      <c r="K122" s="35"/>
      <c r="L122" s="35"/>
      <c r="N122" s="35"/>
    </row>
    <row r="123" spans="1:14" ht="19.5" customHeight="1">
      <c r="A123" s="88" t="s">
        <v>17</v>
      </c>
      <c r="B123" s="87">
        <v>1</v>
      </c>
      <c r="C123" s="87">
        <v>5</v>
      </c>
      <c r="D123" s="89" t="s">
        <v>151</v>
      </c>
      <c r="F123" s="88" t="s">
        <v>151</v>
      </c>
      <c r="G123" s="87">
        <v>2</v>
      </c>
      <c r="H123" s="87">
        <v>4</v>
      </c>
      <c r="I123" s="89" t="s">
        <v>2</v>
      </c>
      <c r="K123" s="35"/>
      <c r="L123" s="35"/>
      <c r="N123" s="35"/>
    </row>
    <row r="124" spans="1:14" ht="19.5" customHeight="1">
      <c r="A124" s="88" t="s">
        <v>2</v>
      </c>
      <c r="B124" s="87">
        <v>2</v>
      </c>
      <c r="C124" s="87">
        <v>4</v>
      </c>
      <c r="D124" s="89" t="s">
        <v>107</v>
      </c>
      <c r="F124" s="88" t="s">
        <v>199</v>
      </c>
      <c r="G124" s="87" t="s">
        <v>163</v>
      </c>
      <c r="H124" s="87" t="s">
        <v>163</v>
      </c>
      <c r="I124" s="89" t="s">
        <v>54</v>
      </c>
      <c r="K124" s="35"/>
      <c r="L124" s="35"/>
      <c r="N124" s="35"/>
    </row>
    <row r="125" spans="1:14" ht="19.5" customHeight="1">
      <c r="A125" s="88" t="s">
        <v>204</v>
      </c>
      <c r="B125" s="87">
        <v>5</v>
      </c>
      <c r="C125" s="87">
        <v>1</v>
      </c>
      <c r="D125" s="89" t="s">
        <v>147</v>
      </c>
      <c r="F125" s="88" t="s">
        <v>101</v>
      </c>
      <c r="G125" s="87">
        <v>1</v>
      </c>
      <c r="H125" s="87">
        <v>5</v>
      </c>
      <c r="I125" s="89" t="s">
        <v>204</v>
      </c>
      <c r="K125" s="35"/>
      <c r="L125" s="35"/>
      <c r="N125" s="35"/>
    </row>
    <row r="126" spans="1:14" ht="19.5" customHeight="1">
      <c r="A126" s="88" t="s">
        <v>148</v>
      </c>
      <c r="B126" s="87">
        <v>2</v>
      </c>
      <c r="C126" s="87">
        <v>4</v>
      </c>
      <c r="D126" s="89" t="s">
        <v>116</v>
      </c>
      <c r="F126" s="88" t="s">
        <v>107</v>
      </c>
      <c r="G126" s="87">
        <v>3</v>
      </c>
      <c r="H126" s="87">
        <v>3</v>
      </c>
      <c r="I126" s="89" t="s">
        <v>17</v>
      </c>
      <c r="K126" s="35"/>
      <c r="L126" s="35"/>
      <c r="N126" s="35"/>
    </row>
    <row r="127" spans="1:9" ht="19.5" customHeight="1">
      <c r="A127" s="90" t="s">
        <v>7</v>
      </c>
      <c r="B127" s="378" t="s">
        <v>383</v>
      </c>
      <c r="C127" s="379"/>
      <c r="D127" s="380"/>
      <c r="E127" s="34"/>
      <c r="F127" s="90" t="s">
        <v>7</v>
      </c>
      <c r="G127" s="378"/>
      <c r="H127" s="379"/>
      <c r="I127" s="380"/>
    </row>
    <row r="128" spans="1:9" ht="19.5" customHeight="1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9.5" customHeight="1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9.5" customHeight="1">
      <c r="A130" s="34" t="s">
        <v>329</v>
      </c>
      <c r="B130" s="34"/>
      <c r="C130" s="34"/>
      <c r="D130" s="34"/>
      <c r="E130" s="34"/>
      <c r="F130" s="34" t="s">
        <v>330</v>
      </c>
      <c r="G130" s="34"/>
      <c r="H130" s="34"/>
      <c r="I130" s="34"/>
    </row>
    <row r="131" spans="1:9" ht="19.5" customHeight="1">
      <c r="A131" s="383" t="s">
        <v>289</v>
      </c>
      <c r="B131" s="384"/>
      <c r="C131" s="384"/>
      <c r="D131" s="385"/>
      <c r="E131" s="35"/>
      <c r="F131" s="383" t="s">
        <v>290</v>
      </c>
      <c r="G131" s="384"/>
      <c r="H131" s="384"/>
      <c r="I131" s="385"/>
    </row>
    <row r="132" spans="1:13" ht="19.5" customHeight="1">
      <c r="A132" s="88" t="s">
        <v>54</v>
      </c>
      <c r="B132" s="87">
        <v>3</v>
      </c>
      <c r="C132" s="87">
        <v>3</v>
      </c>
      <c r="D132" s="89" t="s">
        <v>148</v>
      </c>
      <c r="E132" s="36"/>
      <c r="F132" s="88" t="s">
        <v>48</v>
      </c>
      <c r="G132" s="87" t="s">
        <v>163</v>
      </c>
      <c r="H132" s="87" t="s">
        <v>163</v>
      </c>
      <c r="I132" s="89" t="s">
        <v>199</v>
      </c>
      <c r="L132" s="35"/>
      <c r="M132" s="35"/>
    </row>
    <row r="133" spans="1:13" ht="19.5" customHeight="1">
      <c r="A133" s="88" t="s">
        <v>147</v>
      </c>
      <c r="B133" s="87">
        <v>1</v>
      </c>
      <c r="C133" s="87">
        <v>5</v>
      </c>
      <c r="D133" s="89" t="s">
        <v>17</v>
      </c>
      <c r="E133" s="36"/>
      <c r="F133" s="88" t="s">
        <v>147</v>
      </c>
      <c r="G133" s="87">
        <v>2</v>
      </c>
      <c r="H133" s="87">
        <v>4</v>
      </c>
      <c r="I133" s="89" t="s">
        <v>54</v>
      </c>
      <c r="L133" s="35"/>
      <c r="M133" s="35"/>
    </row>
    <row r="134" spans="1:13" ht="19.5" customHeight="1">
      <c r="A134" s="88" t="s">
        <v>4</v>
      </c>
      <c r="B134" s="87">
        <v>4</v>
      </c>
      <c r="C134" s="87">
        <v>2</v>
      </c>
      <c r="D134" s="89" t="s">
        <v>107</v>
      </c>
      <c r="E134" s="36"/>
      <c r="F134" s="88" t="s">
        <v>150</v>
      </c>
      <c r="G134" s="87">
        <v>4</v>
      </c>
      <c r="H134" s="87">
        <v>2</v>
      </c>
      <c r="I134" s="89" t="s">
        <v>148</v>
      </c>
      <c r="L134" s="35"/>
      <c r="M134" s="35"/>
    </row>
    <row r="135" spans="1:13" ht="19.5" customHeight="1">
      <c r="A135" s="88" t="s">
        <v>151</v>
      </c>
      <c r="B135" s="87">
        <v>3</v>
      </c>
      <c r="C135" s="87">
        <v>3</v>
      </c>
      <c r="D135" s="89" t="s">
        <v>48</v>
      </c>
      <c r="E135" s="36"/>
      <c r="F135" s="88" t="s">
        <v>17</v>
      </c>
      <c r="G135" s="87">
        <v>4</v>
      </c>
      <c r="H135" s="87">
        <v>2</v>
      </c>
      <c r="I135" s="89" t="s">
        <v>149</v>
      </c>
      <c r="L135" s="35"/>
      <c r="M135" s="35"/>
    </row>
    <row r="136" spans="1:13" ht="19.5" customHeight="1">
      <c r="A136" s="100" t="s">
        <v>2</v>
      </c>
      <c r="B136" s="87">
        <v>0</v>
      </c>
      <c r="C136" s="87">
        <v>6</v>
      </c>
      <c r="D136" s="89" t="s">
        <v>204</v>
      </c>
      <c r="E136" s="36"/>
      <c r="F136" s="88" t="s">
        <v>2</v>
      </c>
      <c r="G136" s="87">
        <v>3</v>
      </c>
      <c r="H136" s="87">
        <v>3</v>
      </c>
      <c r="I136" s="89" t="s">
        <v>116</v>
      </c>
      <c r="L136" s="35"/>
      <c r="M136" s="35"/>
    </row>
    <row r="137" spans="1:13" ht="19.5" customHeight="1">
      <c r="A137" s="37" t="s">
        <v>199</v>
      </c>
      <c r="B137" s="87" t="s">
        <v>163</v>
      </c>
      <c r="C137" s="87" t="s">
        <v>163</v>
      </c>
      <c r="D137" s="89" t="s">
        <v>1</v>
      </c>
      <c r="E137" s="36"/>
      <c r="F137" s="88" t="s">
        <v>204</v>
      </c>
      <c r="G137" s="87">
        <v>2</v>
      </c>
      <c r="H137" s="87">
        <v>4</v>
      </c>
      <c r="I137" s="89" t="s">
        <v>151</v>
      </c>
      <c r="L137" s="35"/>
      <c r="M137" s="35"/>
    </row>
    <row r="138" spans="1:13" ht="19.5" customHeight="1">
      <c r="A138" s="88" t="s">
        <v>116</v>
      </c>
      <c r="B138" s="87">
        <v>4</v>
      </c>
      <c r="C138" s="87">
        <v>2</v>
      </c>
      <c r="D138" s="89" t="s">
        <v>149</v>
      </c>
      <c r="E138" s="36"/>
      <c r="F138" s="88" t="s">
        <v>101</v>
      </c>
      <c r="G138" s="87">
        <v>3</v>
      </c>
      <c r="H138" s="87">
        <v>3</v>
      </c>
      <c r="I138" s="89" t="s">
        <v>4</v>
      </c>
      <c r="L138" s="35"/>
      <c r="M138" s="35"/>
    </row>
    <row r="139" spans="1:13" ht="19.5" customHeight="1">
      <c r="A139" s="88" t="s">
        <v>101</v>
      </c>
      <c r="B139" s="87">
        <v>1</v>
      </c>
      <c r="C139" s="87">
        <v>5</v>
      </c>
      <c r="D139" s="89" t="s">
        <v>150</v>
      </c>
      <c r="E139" s="36"/>
      <c r="F139" s="88" t="s">
        <v>107</v>
      </c>
      <c r="G139" s="87">
        <v>0</v>
      </c>
      <c r="H139" s="87">
        <v>6</v>
      </c>
      <c r="I139" s="89" t="s">
        <v>1</v>
      </c>
      <c r="L139" s="35"/>
      <c r="M139" s="35"/>
    </row>
    <row r="140" spans="1:9" ht="19.5" customHeight="1">
      <c r="A140" s="90" t="s">
        <v>7</v>
      </c>
      <c r="B140" s="378"/>
      <c r="C140" s="379"/>
      <c r="D140" s="380"/>
      <c r="E140" s="34"/>
      <c r="F140" s="90" t="s">
        <v>7</v>
      </c>
      <c r="G140" s="378"/>
      <c r="H140" s="379"/>
      <c r="I140" s="380"/>
    </row>
    <row r="141" spans="1:9" ht="19.5" customHeight="1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9.5" customHeight="1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9.5" customHeight="1">
      <c r="A143" s="34" t="s">
        <v>331</v>
      </c>
      <c r="B143" s="34"/>
      <c r="C143" s="34"/>
      <c r="D143" s="34"/>
      <c r="E143" s="34"/>
      <c r="F143" s="34" t="s">
        <v>332</v>
      </c>
      <c r="G143" s="34"/>
      <c r="H143" s="34"/>
      <c r="I143" s="34"/>
    </row>
    <row r="144" spans="1:9" ht="19.5" customHeight="1">
      <c r="A144" s="383" t="s">
        <v>291</v>
      </c>
      <c r="B144" s="384"/>
      <c r="C144" s="384"/>
      <c r="D144" s="385"/>
      <c r="E144" s="57"/>
      <c r="F144" s="383" t="s">
        <v>292</v>
      </c>
      <c r="G144" s="384"/>
      <c r="H144" s="384"/>
      <c r="I144" s="385"/>
    </row>
    <row r="145" spans="1:13" ht="19.5" customHeight="1">
      <c r="A145" s="88" t="s">
        <v>54</v>
      </c>
      <c r="B145" s="87">
        <v>6</v>
      </c>
      <c r="C145" s="87">
        <v>0</v>
      </c>
      <c r="D145" s="89" t="s">
        <v>116</v>
      </c>
      <c r="E145" s="35"/>
      <c r="F145" s="88" t="s">
        <v>54</v>
      </c>
      <c r="G145" s="87">
        <v>2</v>
      </c>
      <c r="H145" s="87">
        <v>4</v>
      </c>
      <c r="I145" s="89" t="s">
        <v>107</v>
      </c>
      <c r="L145" s="35"/>
      <c r="M145" s="35"/>
    </row>
    <row r="146" spans="1:13" ht="19.5" customHeight="1">
      <c r="A146" s="88" t="s">
        <v>1</v>
      </c>
      <c r="B146" s="87">
        <v>4</v>
      </c>
      <c r="C146" s="87">
        <v>2</v>
      </c>
      <c r="D146" s="89" t="s">
        <v>147</v>
      </c>
      <c r="E146" s="35"/>
      <c r="F146" s="88" t="s">
        <v>149</v>
      </c>
      <c r="G146" s="87">
        <v>3</v>
      </c>
      <c r="H146" s="87">
        <v>3</v>
      </c>
      <c r="I146" s="89" t="s">
        <v>4</v>
      </c>
      <c r="L146" s="35"/>
      <c r="M146" s="35"/>
    </row>
    <row r="147" spans="1:13" ht="19.5" customHeight="1">
      <c r="A147" s="88" t="s">
        <v>149</v>
      </c>
      <c r="B147" s="87">
        <v>4</v>
      </c>
      <c r="C147" s="87">
        <v>2</v>
      </c>
      <c r="D147" s="89" t="s">
        <v>2</v>
      </c>
      <c r="E147" s="35"/>
      <c r="F147" s="88" t="s">
        <v>151</v>
      </c>
      <c r="G147" s="87">
        <v>1</v>
      </c>
      <c r="H147" s="87">
        <v>5</v>
      </c>
      <c r="I147" s="89" t="s">
        <v>147</v>
      </c>
      <c r="L147" s="35"/>
      <c r="M147" s="35"/>
    </row>
    <row r="148" spans="1:13" ht="19.5" customHeight="1">
      <c r="A148" s="88" t="s">
        <v>4</v>
      </c>
      <c r="B148" s="87">
        <v>3</v>
      </c>
      <c r="C148" s="87">
        <v>3</v>
      </c>
      <c r="D148" s="89" t="s">
        <v>17</v>
      </c>
      <c r="E148" s="36"/>
      <c r="F148" s="88" t="s">
        <v>2</v>
      </c>
      <c r="G148" s="87">
        <v>2</v>
      </c>
      <c r="H148" s="87">
        <v>4</v>
      </c>
      <c r="I148" s="89" t="s">
        <v>150</v>
      </c>
      <c r="L148" s="35"/>
      <c r="M148" s="35"/>
    </row>
    <row r="149" spans="1:13" ht="19.5" customHeight="1">
      <c r="A149" s="88" t="s">
        <v>150</v>
      </c>
      <c r="B149" s="87">
        <v>3</v>
      </c>
      <c r="C149" s="87">
        <v>3</v>
      </c>
      <c r="D149" s="89" t="s">
        <v>151</v>
      </c>
      <c r="E149" s="36"/>
      <c r="F149" s="88" t="s">
        <v>199</v>
      </c>
      <c r="G149" s="87" t="s">
        <v>163</v>
      </c>
      <c r="H149" s="87" t="s">
        <v>163</v>
      </c>
      <c r="I149" s="89" t="s">
        <v>17</v>
      </c>
      <c r="L149" s="35"/>
      <c r="M149" s="35"/>
    </row>
    <row r="150" spans="1:13" ht="19.5" customHeight="1">
      <c r="A150" s="88" t="s">
        <v>204</v>
      </c>
      <c r="B150" s="87">
        <v>4</v>
      </c>
      <c r="C150" s="87">
        <v>2</v>
      </c>
      <c r="D150" s="89" t="s">
        <v>48</v>
      </c>
      <c r="E150" s="36"/>
      <c r="F150" s="88" t="s">
        <v>116</v>
      </c>
      <c r="G150" s="87">
        <v>5</v>
      </c>
      <c r="H150" s="87">
        <v>1</v>
      </c>
      <c r="I150" s="89" t="s">
        <v>1</v>
      </c>
      <c r="L150" s="35"/>
      <c r="M150" s="35"/>
    </row>
    <row r="151" spans="1:13" ht="19.5" customHeight="1">
      <c r="A151" s="88" t="s">
        <v>107</v>
      </c>
      <c r="B151" s="87" t="s">
        <v>163</v>
      </c>
      <c r="C151" s="87" t="s">
        <v>163</v>
      </c>
      <c r="D151" s="89" t="s">
        <v>199</v>
      </c>
      <c r="E151" s="36"/>
      <c r="F151" s="88" t="s">
        <v>101</v>
      </c>
      <c r="G151" s="87">
        <v>0</v>
      </c>
      <c r="H151" s="87">
        <v>6</v>
      </c>
      <c r="I151" s="89" t="s">
        <v>48</v>
      </c>
      <c r="L151" s="35"/>
      <c r="M151" s="35"/>
    </row>
    <row r="152" spans="1:13" ht="19.5" customHeight="1">
      <c r="A152" s="88" t="s">
        <v>148</v>
      </c>
      <c r="B152" s="87">
        <v>3</v>
      </c>
      <c r="C152" s="87">
        <v>3</v>
      </c>
      <c r="D152" s="89" t="s">
        <v>101</v>
      </c>
      <c r="E152" s="36"/>
      <c r="F152" s="88" t="s">
        <v>148</v>
      </c>
      <c r="G152" s="87">
        <v>5</v>
      </c>
      <c r="H152" s="87">
        <v>1</v>
      </c>
      <c r="I152" s="89" t="s">
        <v>204</v>
      </c>
      <c r="L152" s="35"/>
      <c r="M152" s="35"/>
    </row>
    <row r="153" spans="1:9" ht="19.5" customHeight="1">
      <c r="A153" s="90" t="s">
        <v>7</v>
      </c>
      <c r="B153" s="378" t="s">
        <v>391</v>
      </c>
      <c r="C153" s="379"/>
      <c r="D153" s="380"/>
      <c r="E153" s="34"/>
      <c r="F153" s="90" t="s">
        <v>7</v>
      </c>
      <c r="G153" s="378"/>
      <c r="H153" s="379"/>
      <c r="I153" s="380"/>
    </row>
    <row r="154" spans="1:9" ht="19.5" customHeight="1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9.5" customHeight="1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9.5" customHeight="1">
      <c r="A156" s="34" t="s">
        <v>333</v>
      </c>
      <c r="B156" s="34"/>
      <c r="C156" s="34"/>
      <c r="D156" s="34"/>
      <c r="E156" s="34"/>
      <c r="F156" s="34" t="s">
        <v>334</v>
      </c>
      <c r="G156" s="34"/>
      <c r="H156" s="34"/>
      <c r="I156" s="34"/>
    </row>
    <row r="157" spans="1:15" ht="19.5" customHeight="1">
      <c r="A157" s="383" t="s">
        <v>293</v>
      </c>
      <c r="B157" s="384"/>
      <c r="C157" s="384"/>
      <c r="D157" s="385"/>
      <c r="E157" s="35"/>
      <c r="F157" s="383" t="s">
        <v>294</v>
      </c>
      <c r="G157" s="384"/>
      <c r="H157" s="384"/>
      <c r="I157" s="385"/>
      <c r="L157" s="35"/>
      <c r="N157" s="35"/>
      <c r="O157" s="35"/>
    </row>
    <row r="158" spans="1:15" ht="19.5" customHeight="1">
      <c r="A158" s="88" t="s">
        <v>48</v>
      </c>
      <c r="B158" s="87">
        <v>5</v>
      </c>
      <c r="C158" s="87">
        <v>1</v>
      </c>
      <c r="D158" s="89" t="s">
        <v>4</v>
      </c>
      <c r="E158" s="36"/>
      <c r="F158" s="88" t="s">
        <v>54</v>
      </c>
      <c r="G158" s="87">
        <v>1</v>
      </c>
      <c r="H158" s="87">
        <v>5</v>
      </c>
      <c r="I158" s="89" t="s">
        <v>4</v>
      </c>
      <c r="L158" s="35"/>
      <c r="N158" s="35"/>
      <c r="O158" s="35"/>
    </row>
    <row r="159" spans="1:15" ht="19.5" customHeight="1">
      <c r="A159" s="88" t="s">
        <v>1</v>
      </c>
      <c r="B159" s="87">
        <v>4</v>
      </c>
      <c r="C159" s="87">
        <v>2</v>
      </c>
      <c r="D159" s="89" t="s">
        <v>2</v>
      </c>
      <c r="E159" s="36"/>
      <c r="F159" s="88" t="s">
        <v>1</v>
      </c>
      <c r="G159" s="87">
        <v>4</v>
      </c>
      <c r="H159" s="87">
        <v>2</v>
      </c>
      <c r="I159" s="89" t="s">
        <v>151</v>
      </c>
      <c r="L159" s="35"/>
      <c r="N159" s="35"/>
      <c r="O159" s="35"/>
    </row>
    <row r="160" spans="1:15" ht="19.5" customHeight="1">
      <c r="A160" s="88" t="s">
        <v>147</v>
      </c>
      <c r="B160" s="87" t="s">
        <v>163</v>
      </c>
      <c r="C160" s="87" t="s">
        <v>163</v>
      </c>
      <c r="D160" s="89" t="s">
        <v>199</v>
      </c>
      <c r="E160" s="36"/>
      <c r="F160" s="88" t="s">
        <v>147</v>
      </c>
      <c r="G160" s="87">
        <v>3</v>
      </c>
      <c r="H160" s="87">
        <v>3</v>
      </c>
      <c r="I160" s="89" t="s">
        <v>107</v>
      </c>
      <c r="L160" s="35"/>
      <c r="N160" s="35"/>
      <c r="O160" s="35"/>
    </row>
    <row r="161" spans="1:15" ht="19.5" customHeight="1">
      <c r="A161" s="88" t="s">
        <v>151</v>
      </c>
      <c r="B161" s="87">
        <v>4</v>
      </c>
      <c r="C161" s="87">
        <v>2</v>
      </c>
      <c r="D161" s="89" t="s">
        <v>149</v>
      </c>
      <c r="E161" s="36"/>
      <c r="F161" s="88" t="s">
        <v>150</v>
      </c>
      <c r="G161" s="87">
        <v>5</v>
      </c>
      <c r="H161" s="87">
        <v>1</v>
      </c>
      <c r="I161" s="89" t="s">
        <v>204</v>
      </c>
      <c r="L161" s="35"/>
      <c r="N161" s="35"/>
      <c r="O161" s="35"/>
    </row>
    <row r="162" spans="1:15" ht="19.5" customHeight="1">
      <c r="A162" s="88" t="s">
        <v>17</v>
      </c>
      <c r="B162" s="87">
        <v>3</v>
      </c>
      <c r="C162" s="87">
        <v>3</v>
      </c>
      <c r="D162" s="89" t="s">
        <v>101</v>
      </c>
      <c r="E162" s="36"/>
      <c r="F162" s="88" t="s">
        <v>2</v>
      </c>
      <c r="G162" s="87">
        <v>4</v>
      </c>
      <c r="H162" s="87">
        <v>2</v>
      </c>
      <c r="I162" s="89" t="s">
        <v>48</v>
      </c>
      <c r="L162" s="35"/>
      <c r="N162" s="35"/>
      <c r="O162" s="35"/>
    </row>
    <row r="163" spans="1:15" ht="19.5" customHeight="1">
      <c r="A163" s="88" t="s">
        <v>204</v>
      </c>
      <c r="B163" s="87">
        <v>4</v>
      </c>
      <c r="C163" s="87">
        <v>2</v>
      </c>
      <c r="D163" s="89" t="s">
        <v>54</v>
      </c>
      <c r="E163" s="36"/>
      <c r="F163" s="88" t="s">
        <v>199</v>
      </c>
      <c r="G163" s="87" t="s">
        <v>163</v>
      </c>
      <c r="H163" s="87" t="s">
        <v>163</v>
      </c>
      <c r="I163" s="89" t="s">
        <v>149</v>
      </c>
      <c r="L163" s="35"/>
      <c r="N163" s="35"/>
      <c r="O163" s="35"/>
    </row>
    <row r="164" spans="1:15" ht="19.5" customHeight="1">
      <c r="A164" s="88" t="s">
        <v>116</v>
      </c>
      <c r="B164" s="87">
        <v>4</v>
      </c>
      <c r="C164" s="87">
        <v>2</v>
      </c>
      <c r="D164" s="89" t="s">
        <v>150</v>
      </c>
      <c r="E164" s="36"/>
      <c r="F164" s="88" t="s">
        <v>101</v>
      </c>
      <c r="G164" s="87">
        <v>4</v>
      </c>
      <c r="H164" s="87">
        <v>2</v>
      </c>
      <c r="I164" s="89" t="s">
        <v>116</v>
      </c>
      <c r="L164" s="35"/>
      <c r="N164" s="35"/>
      <c r="O164" s="35"/>
    </row>
    <row r="165" spans="1:9" ht="19.5" customHeight="1">
      <c r="A165" s="88" t="s">
        <v>107</v>
      </c>
      <c r="B165" s="87">
        <v>4</v>
      </c>
      <c r="C165" s="87">
        <v>2</v>
      </c>
      <c r="D165" s="89" t="s">
        <v>148</v>
      </c>
      <c r="E165" s="36"/>
      <c r="F165" s="88" t="s">
        <v>148</v>
      </c>
      <c r="G165" s="87">
        <v>6</v>
      </c>
      <c r="H165" s="87">
        <v>0</v>
      </c>
      <c r="I165" s="89" t="s">
        <v>17</v>
      </c>
    </row>
    <row r="166" spans="1:9" ht="19.5" customHeight="1">
      <c r="A166" s="90" t="s">
        <v>7</v>
      </c>
      <c r="B166" s="378"/>
      <c r="C166" s="379"/>
      <c r="D166" s="380"/>
      <c r="E166" s="34"/>
      <c r="F166" s="90" t="s">
        <v>7</v>
      </c>
      <c r="G166" s="378" t="s">
        <v>396</v>
      </c>
      <c r="H166" s="379"/>
      <c r="I166" s="380"/>
    </row>
    <row r="167" spans="1:9" ht="19.5" customHeight="1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9.5" customHeight="1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9.5" customHeight="1">
      <c r="A169" s="34" t="s">
        <v>335</v>
      </c>
      <c r="B169" s="34"/>
      <c r="C169" s="34"/>
      <c r="D169" s="34"/>
      <c r="E169" s="34"/>
      <c r="F169" s="34" t="s">
        <v>336</v>
      </c>
      <c r="G169" s="34"/>
      <c r="H169" s="34"/>
      <c r="I169" s="34"/>
    </row>
    <row r="170" spans="1:14" ht="19.5" customHeight="1">
      <c r="A170" s="383" t="s">
        <v>295</v>
      </c>
      <c r="B170" s="384"/>
      <c r="C170" s="384"/>
      <c r="D170" s="385"/>
      <c r="E170" s="57"/>
      <c r="F170" s="383" t="s">
        <v>296</v>
      </c>
      <c r="G170" s="384"/>
      <c r="H170" s="384"/>
      <c r="I170" s="385"/>
      <c r="M170" s="35"/>
      <c r="N170" s="35"/>
    </row>
    <row r="171" spans="1:14" ht="19.5" customHeight="1">
      <c r="A171" s="88" t="s">
        <v>48</v>
      </c>
      <c r="B171" s="87">
        <v>2</v>
      </c>
      <c r="C171" s="87">
        <v>4</v>
      </c>
      <c r="D171" s="89" t="s">
        <v>1</v>
      </c>
      <c r="E171" s="35"/>
      <c r="F171" s="88" t="s">
        <v>54</v>
      </c>
      <c r="G171" s="87">
        <v>4</v>
      </c>
      <c r="H171" s="87">
        <v>2</v>
      </c>
      <c r="I171" s="89" t="s">
        <v>2</v>
      </c>
      <c r="M171" s="35"/>
      <c r="N171" s="35"/>
    </row>
    <row r="172" spans="1:14" ht="19.5" customHeight="1">
      <c r="A172" s="88" t="s">
        <v>149</v>
      </c>
      <c r="B172" s="87">
        <v>0</v>
      </c>
      <c r="C172" s="87">
        <v>6</v>
      </c>
      <c r="D172" s="89" t="s">
        <v>148</v>
      </c>
      <c r="E172" s="35"/>
      <c r="F172" s="88" t="s">
        <v>1</v>
      </c>
      <c r="G172" s="87">
        <v>2</v>
      </c>
      <c r="H172" s="87">
        <v>4</v>
      </c>
      <c r="I172" s="89" t="s">
        <v>204</v>
      </c>
      <c r="M172" s="35"/>
      <c r="N172" s="35"/>
    </row>
    <row r="173" spans="1:14" ht="19.5" customHeight="1">
      <c r="A173" s="88" t="s">
        <v>4</v>
      </c>
      <c r="B173" s="87">
        <v>4</v>
      </c>
      <c r="C173" s="87">
        <v>2</v>
      </c>
      <c r="D173" s="89" t="s">
        <v>151</v>
      </c>
      <c r="E173" s="35"/>
      <c r="F173" s="88" t="s">
        <v>149</v>
      </c>
      <c r="G173" s="87">
        <v>3</v>
      </c>
      <c r="H173" s="87">
        <v>3</v>
      </c>
      <c r="I173" s="89" t="s">
        <v>48</v>
      </c>
      <c r="M173" s="35"/>
      <c r="N173" s="35"/>
    </row>
    <row r="174" spans="1:14" ht="19.5" customHeight="1">
      <c r="A174" s="88" t="s">
        <v>150</v>
      </c>
      <c r="B174" s="87">
        <v>5</v>
      </c>
      <c r="C174" s="87">
        <v>1</v>
      </c>
      <c r="D174" s="89" t="s">
        <v>54</v>
      </c>
      <c r="E174" s="36"/>
      <c r="F174" s="88" t="s">
        <v>150</v>
      </c>
      <c r="G174" s="87">
        <v>4</v>
      </c>
      <c r="H174" s="87">
        <v>2</v>
      </c>
      <c r="I174" s="89" t="s">
        <v>17</v>
      </c>
      <c r="M174" s="35"/>
      <c r="N174" s="35"/>
    </row>
    <row r="175" spans="1:14" ht="19.5" customHeight="1">
      <c r="A175" s="88" t="s">
        <v>2</v>
      </c>
      <c r="B175" s="87" t="s">
        <v>163</v>
      </c>
      <c r="C175" s="87" t="s">
        <v>163</v>
      </c>
      <c r="D175" s="89" t="s">
        <v>199</v>
      </c>
      <c r="E175" s="36"/>
      <c r="F175" s="88" t="s">
        <v>199</v>
      </c>
      <c r="G175" s="87" t="s">
        <v>163</v>
      </c>
      <c r="H175" s="87" t="s">
        <v>163</v>
      </c>
      <c r="I175" s="89" t="s">
        <v>4</v>
      </c>
      <c r="M175" s="35"/>
      <c r="N175" s="35"/>
    </row>
    <row r="176" spans="1:14" ht="19.5" customHeight="1">
      <c r="A176" s="88" t="s">
        <v>204</v>
      </c>
      <c r="B176" s="87">
        <v>3</v>
      </c>
      <c r="C176" s="87">
        <v>3</v>
      </c>
      <c r="D176" s="89" t="s">
        <v>17</v>
      </c>
      <c r="E176" s="36"/>
      <c r="F176" s="88" t="s">
        <v>116</v>
      </c>
      <c r="G176" s="87">
        <v>5</v>
      </c>
      <c r="H176" s="87">
        <v>1</v>
      </c>
      <c r="I176" s="89" t="s">
        <v>151</v>
      </c>
      <c r="M176" s="35"/>
      <c r="N176" s="35"/>
    </row>
    <row r="177" spans="1:14" ht="19.5" customHeight="1">
      <c r="A177" s="88" t="s">
        <v>116</v>
      </c>
      <c r="B177" s="87">
        <v>4</v>
      </c>
      <c r="C177" s="87">
        <v>2</v>
      </c>
      <c r="D177" s="89" t="s">
        <v>107</v>
      </c>
      <c r="E177" s="36"/>
      <c r="F177" s="88" t="s">
        <v>107</v>
      </c>
      <c r="G177" s="87">
        <v>2</v>
      </c>
      <c r="H177" s="87">
        <v>4</v>
      </c>
      <c r="I177" s="89" t="s">
        <v>101</v>
      </c>
      <c r="M177" s="35"/>
      <c r="N177" s="35"/>
    </row>
    <row r="178" spans="1:9" ht="19.5" customHeight="1">
      <c r="A178" s="88" t="s">
        <v>101</v>
      </c>
      <c r="B178" s="87">
        <v>3</v>
      </c>
      <c r="C178" s="87">
        <v>3</v>
      </c>
      <c r="D178" s="89" t="s">
        <v>147</v>
      </c>
      <c r="E178" s="36"/>
      <c r="F178" s="88" t="s">
        <v>148</v>
      </c>
      <c r="G178" s="87">
        <v>2</v>
      </c>
      <c r="H178" s="87">
        <v>4</v>
      </c>
      <c r="I178" s="89" t="s">
        <v>147</v>
      </c>
    </row>
    <row r="179" spans="1:9" ht="19.5" customHeight="1">
      <c r="A179" s="90" t="s">
        <v>7</v>
      </c>
      <c r="B179" s="378"/>
      <c r="C179" s="379"/>
      <c r="D179" s="380"/>
      <c r="E179" s="34"/>
      <c r="F179" s="90" t="s">
        <v>7</v>
      </c>
      <c r="G179" s="378" t="s">
        <v>396</v>
      </c>
      <c r="H179" s="379"/>
      <c r="I179" s="380"/>
    </row>
    <row r="182" spans="1:6" ht="19.5" customHeight="1">
      <c r="A182" s="175" t="s">
        <v>337</v>
      </c>
      <c r="F182" s="175" t="s">
        <v>338</v>
      </c>
    </row>
    <row r="183" spans="1:9" ht="19.5" customHeight="1">
      <c r="A183" s="383" t="s">
        <v>297</v>
      </c>
      <c r="B183" s="384"/>
      <c r="C183" s="384"/>
      <c r="D183" s="385"/>
      <c r="E183" s="35"/>
      <c r="F183" s="383" t="s">
        <v>298</v>
      </c>
      <c r="G183" s="384"/>
      <c r="H183" s="384"/>
      <c r="I183" s="385"/>
    </row>
    <row r="184" spans="1:16" ht="19.5" customHeight="1">
      <c r="A184" s="88" t="s">
        <v>54</v>
      </c>
      <c r="B184" s="87">
        <v>3</v>
      </c>
      <c r="C184" s="87">
        <v>3</v>
      </c>
      <c r="D184" s="89" t="s">
        <v>149</v>
      </c>
      <c r="E184" s="36"/>
      <c r="F184" s="88" t="s">
        <v>48</v>
      </c>
      <c r="G184" s="87">
        <v>2</v>
      </c>
      <c r="H184" s="87">
        <v>4</v>
      </c>
      <c r="I184" s="89" t="s">
        <v>17</v>
      </c>
      <c r="M184" s="35"/>
      <c r="N184" s="35"/>
      <c r="P184" s="35"/>
    </row>
    <row r="185" spans="1:16" ht="19.5" customHeight="1">
      <c r="A185" s="88" t="s">
        <v>147</v>
      </c>
      <c r="B185" s="87">
        <v>3</v>
      </c>
      <c r="C185" s="87">
        <v>3</v>
      </c>
      <c r="D185" s="89" t="s">
        <v>150</v>
      </c>
      <c r="E185" s="36"/>
      <c r="F185" s="88" t="s">
        <v>1</v>
      </c>
      <c r="G185" s="87">
        <v>5</v>
      </c>
      <c r="H185" s="87">
        <v>1</v>
      </c>
      <c r="I185" s="89" t="s">
        <v>54</v>
      </c>
      <c r="M185" s="35"/>
      <c r="N185" s="35"/>
      <c r="P185" s="35"/>
    </row>
    <row r="186" spans="1:16" ht="19.5" customHeight="1">
      <c r="A186" s="88" t="s">
        <v>4</v>
      </c>
      <c r="B186" s="87">
        <v>4</v>
      </c>
      <c r="C186" s="87">
        <v>1</v>
      </c>
      <c r="D186" s="89" t="s">
        <v>204</v>
      </c>
      <c r="E186" s="36"/>
      <c r="F186" s="88" t="s">
        <v>147</v>
      </c>
      <c r="G186" s="87">
        <v>4</v>
      </c>
      <c r="H186" s="87">
        <v>2</v>
      </c>
      <c r="I186" s="89" t="s">
        <v>2</v>
      </c>
      <c r="M186" s="35"/>
      <c r="N186" s="35"/>
      <c r="P186" s="35"/>
    </row>
    <row r="187" spans="1:16" ht="19.5" customHeight="1">
      <c r="A187" s="88" t="s">
        <v>151</v>
      </c>
      <c r="B187" s="87">
        <v>3.5</v>
      </c>
      <c r="C187" s="87">
        <v>2.5</v>
      </c>
      <c r="D187" s="89" t="s">
        <v>101</v>
      </c>
      <c r="E187" s="36"/>
      <c r="F187" s="88" t="s">
        <v>150</v>
      </c>
      <c r="G187" s="87">
        <v>5</v>
      </c>
      <c r="H187" s="87">
        <v>1</v>
      </c>
      <c r="I187" s="89" t="s">
        <v>149</v>
      </c>
      <c r="M187" s="35"/>
      <c r="N187" s="35"/>
      <c r="P187" s="35"/>
    </row>
    <row r="188" spans="1:16" ht="19.5" customHeight="1">
      <c r="A188" s="88" t="s">
        <v>17</v>
      </c>
      <c r="B188" s="87">
        <v>2</v>
      </c>
      <c r="C188" s="87">
        <v>4</v>
      </c>
      <c r="D188" s="89" t="s">
        <v>153</v>
      </c>
      <c r="E188" s="36"/>
      <c r="F188" s="88" t="s">
        <v>204</v>
      </c>
      <c r="G188" s="87">
        <v>1</v>
      </c>
      <c r="H188" s="87">
        <v>5</v>
      </c>
      <c r="I188" s="89" t="s">
        <v>107</v>
      </c>
      <c r="M188" s="35"/>
      <c r="N188" s="35"/>
      <c r="P188" s="35"/>
    </row>
    <row r="189" spans="1:16" ht="19.5" customHeight="1">
      <c r="A189" s="88" t="s">
        <v>2</v>
      </c>
      <c r="B189" s="87">
        <v>2</v>
      </c>
      <c r="C189" s="87">
        <v>4</v>
      </c>
      <c r="D189" s="89" t="s">
        <v>148</v>
      </c>
      <c r="E189" s="36"/>
      <c r="F189" s="88" t="s">
        <v>116</v>
      </c>
      <c r="G189" s="87">
        <v>5</v>
      </c>
      <c r="H189" s="87">
        <v>1</v>
      </c>
      <c r="I189" s="89" t="s">
        <v>4</v>
      </c>
      <c r="M189" s="35"/>
      <c r="N189" s="35"/>
      <c r="P189" s="35"/>
    </row>
    <row r="190" spans="1:16" ht="19.5" customHeight="1">
      <c r="A190" s="88" t="s">
        <v>199</v>
      </c>
      <c r="B190" s="87" t="s">
        <v>163</v>
      </c>
      <c r="C190" s="87" t="s">
        <v>163</v>
      </c>
      <c r="D190" s="89" t="s">
        <v>116</v>
      </c>
      <c r="E190" s="36"/>
      <c r="F190" s="88" t="s">
        <v>101</v>
      </c>
      <c r="G190" s="87" t="s">
        <v>163</v>
      </c>
      <c r="H190" s="87" t="s">
        <v>163</v>
      </c>
      <c r="I190" s="89" t="s">
        <v>199</v>
      </c>
      <c r="M190" s="35"/>
      <c r="N190" s="35"/>
      <c r="P190" s="35"/>
    </row>
    <row r="191" spans="1:16" ht="19.5" customHeight="1">
      <c r="A191" s="88" t="s">
        <v>107</v>
      </c>
      <c r="B191" s="87">
        <v>4</v>
      </c>
      <c r="C191" s="87">
        <v>2</v>
      </c>
      <c r="D191" s="89" t="s">
        <v>48</v>
      </c>
      <c r="E191" s="36"/>
      <c r="F191" s="88" t="s">
        <v>148</v>
      </c>
      <c r="G191" s="87">
        <v>0</v>
      </c>
      <c r="H191" s="87">
        <v>6</v>
      </c>
      <c r="I191" s="89" t="s">
        <v>151</v>
      </c>
      <c r="M191" s="35"/>
      <c r="N191" s="35"/>
      <c r="P191" s="35"/>
    </row>
    <row r="192" spans="1:9" ht="19.5" customHeight="1">
      <c r="A192" s="90" t="s">
        <v>7</v>
      </c>
      <c r="B192" s="378"/>
      <c r="C192" s="379"/>
      <c r="D192" s="380"/>
      <c r="E192" s="34"/>
      <c r="F192" s="90" t="s">
        <v>7</v>
      </c>
      <c r="G192" s="378" t="s">
        <v>409</v>
      </c>
      <c r="H192" s="379"/>
      <c r="I192" s="380"/>
    </row>
    <row r="193" spans="1:9" ht="19.5" customHeight="1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9.5" customHeight="1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9.5" customHeight="1">
      <c r="A195" s="34" t="s">
        <v>339</v>
      </c>
      <c r="B195" s="34"/>
      <c r="C195" s="34"/>
      <c r="D195" s="34"/>
      <c r="E195" s="34"/>
      <c r="F195" s="34" t="s">
        <v>340</v>
      </c>
      <c r="G195" s="34"/>
      <c r="H195" s="34"/>
      <c r="I195" s="34"/>
    </row>
    <row r="196" spans="1:14" ht="19.5" customHeight="1">
      <c r="A196" s="383" t="s">
        <v>299</v>
      </c>
      <c r="B196" s="384"/>
      <c r="C196" s="384"/>
      <c r="D196" s="385"/>
      <c r="E196" s="57"/>
      <c r="F196" s="383" t="s">
        <v>300</v>
      </c>
      <c r="G196" s="384"/>
      <c r="H196" s="384"/>
      <c r="I196" s="385"/>
      <c r="M196" s="35"/>
      <c r="N196" s="35"/>
    </row>
    <row r="197" spans="1:14" ht="19.5" customHeight="1">
      <c r="A197" s="88" t="s">
        <v>48</v>
      </c>
      <c r="B197" s="87">
        <v>0</v>
      </c>
      <c r="C197" s="87">
        <v>6</v>
      </c>
      <c r="D197" s="89" t="s">
        <v>150</v>
      </c>
      <c r="E197" s="35"/>
      <c r="F197" s="88" t="s">
        <v>54</v>
      </c>
      <c r="G197" s="87">
        <v>0</v>
      </c>
      <c r="H197" s="87">
        <v>6</v>
      </c>
      <c r="I197" s="89" t="s">
        <v>101</v>
      </c>
      <c r="M197" s="35"/>
      <c r="N197" s="35"/>
    </row>
    <row r="198" spans="1:14" ht="19.5" customHeight="1">
      <c r="A198" s="88" t="s">
        <v>1</v>
      </c>
      <c r="B198" s="87">
        <v>2</v>
      </c>
      <c r="C198" s="87">
        <v>4</v>
      </c>
      <c r="D198" s="89" t="s">
        <v>148</v>
      </c>
      <c r="E198" s="35"/>
      <c r="F198" s="88" t="s">
        <v>149</v>
      </c>
      <c r="G198" s="87">
        <v>5</v>
      </c>
      <c r="H198" s="87">
        <v>1</v>
      </c>
      <c r="I198" s="89" t="s">
        <v>1</v>
      </c>
      <c r="M198" s="35"/>
      <c r="N198" s="35"/>
    </row>
    <row r="199" spans="1:14" ht="19.5" customHeight="1">
      <c r="A199" s="88" t="s">
        <v>149</v>
      </c>
      <c r="B199" s="87">
        <v>5</v>
      </c>
      <c r="C199" s="87">
        <v>1</v>
      </c>
      <c r="D199" s="89" t="s">
        <v>107</v>
      </c>
      <c r="E199" s="35"/>
      <c r="F199" s="88" t="s">
        <v>150</v>
      </c>
      <c r="G199" s="87">
        <v>5</v>
      </c>
      <c r="H199" s="87">
        <v>1</v>
      </c>
      <c r="I199" s="89" t="s">
        <v>4</v>
      </c>
      <c r="M199" s="35"/>
      <c r="N199" s="35"/>
    </row>
    <row r="200" spans="1:14" ht="19.5" customHeight="1">
      <c r="A200" s="88" t="s">
        <v>4</v>
      </c>
      <c r="B200" s="87">
        <v>3</v>
      </c>
      <c r="C200" s="87">
        <v>3</v>
      </c>
      <c r="D200" s="89" t="s">
        <v>147</v>
      </c>
      <c r="E200" s="36"/>
      <c r="F200" s="88" t="s">
        <v>17</v>
      </c>
      <c r="G200" s="87">
        <v>5</v>
      </c>
      <c r="H200" s="87">
        <v>1</v>
      </c>
      <c r="I200" s="89" t="s">
        <v>2</v>
      </c>
      <c r="M200" s="35"/>
      <c r="N200" s="35"/>
    </row>
    <row r="201" spans="1:14" ht="19.5" customHeight="1">
      <c r="A201" s="88" t="s">
        <v>151</v>
      </c>
      <c r="B201" s="87" t="s">
        <v>163</v>
      </c>
      <c r="C201" s="87" t="s">
        <v>163</v>
      </c>
      <c r="D201" s="89" t="s">
        <v>199</v>
      </c>
      <c r="E201" s="36"/>
      <c r="F201" s="88" t="s">
        <v>199</v>
      </c>
      <c r="G201" s="87" t="s">
        <v>163</v>
      </c>
      <c r="H201" s="87" t="s">
        <v>163</v>
      </c>
      <c r="I201" s="89" t="s">
        <v>204</v>
      </c>
      <c r="M201" s="35"/>
      <c r="N201" s="35"/>
    </row>
    <row r="202" spans="1:14" ht="19.5" customHeight="1">
      <c r="A202" s="88" t="s">
        <v>17</v>
      </c>
      <c r="B202" s="87">
        <v>3</v>
      </c>
      <c r="C202" s="87">
        <v>3</v>
      </c>
      <c r="D202" s="89" t="s">
        <v>54</v>
      </c>
      <c r="E202" s="36"/>
      <c r="F202" s="88" t="s">
        <v>116</v>
      </c>
      <c r="G202" s="87">
        <v>2</v>
      </c>
      <c r="H202" s="87">
        <v>4</v>
      </c>
      <c r="I202" s="89" t="s">
        <v>147</v>
      </c>
      <c r="M202" s="35"/>
      <c r="N202" s="35"/>
    </row>
    <row r="203" spans="1:14" ht="19.5" customHeight="1">
      <c r="A203" s="88" t="s">
        <v>204</v>
      </c>
      <c r="B203" s="87">
        <v>3</v>
      </c>
      <c r="C203" s="87">
        <v>3</v>
      </c>
      <c r="D203" s="89" t="s">
        <v>116</v>
      </c>
      <c r="E203" s="36"/>
      <c r="F203" s="88" t="s">
        <v>107</v>
      </c>
      <c r="G203" s="87">
        <v>4</v>
      </c>
      <c r="H203" s="87">
        <v>2</v>
      </c>
      <c r="I203" s="89" t="s">
        <v>151</v>
      </c>
      <c r="M203" s="35"/>
      <c r="N203" s="35"/>
    </row>
    <row r="204" spans="1:14" ht="19.5" customHeight="1">
      <c r="A204" s="88" t="s">
        <v>101</v>
      </c>
      <c r="B204" s="87">
        <v>6</v>
      </c>
      <c r="C204" s="87">
        <v>0</v>
      </c>
      <c r="D204" s="89" t="s">
        <v>2</v>
      </c>
      <c r="E204" s="36"/>
      <c r="F204" s="88" t="s">
        <v>148</v>
      </c>
      <c r="G204" s="87">
        <v>4</v>
      </c>
      <c r="H204" s="87">
        <v>2</v>
      </c>
      <c r="I204" s="89" t="s">
        <v>48</v>
      </c>
      <c r="M204" s="35"/>
      <c r="N204" s="35"/>
    </row>
    <row r="205" spans="1:9" ht="19.5" customHeight="1">
      <c r="A205" s="90" t="s">
        <v>7</v>
      </c>
      <c r="B205" s="378" t="s">
        <v>410</v>
      </c>
      <c r="C205" s="379"/>
      <c r="D205" s="380"/>
      <c r="E205" s="34"/>
      <c r="F205" s="90" t="s">
        <v>7</v>
      </c>
      <c r="G205" s="378"/>
      <c r="H205" s="379"/>
      <c r="I205" s="380"/>
    </row>
    <row r="249" spans="10:19" ht="17.25">
      <c r="J249" s="56"/>
      <c r="K249" s="56"/>
      <c r="L249" s="56"/>
      <c r="M249" s="56"/>
      <c r="N249" s="56"/>
      <c r="O249" s="56"/>
      <c r="P249" s="56"/>
      <c r="Q249" s="56"/>
      <c r="R249" s="28"/>
      <c r="S249" s="18"/>
    </row>
    <row r="250" spans="10:17" ht="17.25">
      <c r="J250" s="57"/>
      <c r="K250" s="57"/>
      <c r="L250" s="57"/>
      <c r="M250" s="57"/>
      <c r="N250" s="57"/>
      <c r="O250" s="57"/>
      <c r="P250" s="57"/>
      <c r="Q250" s="57"/>
    </row>
    <row r="251" spans="10:17" ht="24.75" customHeight="1">
      <c r="J251" s="57"/>
      <c r="K251" s="57"/>
      <c r="L251" s="57"/>
      <c r="M251" s="57"/>
      <c r="N251" s="57"/>
      <c r="O251" s="57"/>
      <c r="P251" s="57"/>
      <c r="Q251" s="57"/>
    </row>
    <row r="252" spans="10:17" ht="24.75" customHeight="1">
      <c r="J252" s="57"/>
      <c r="K252" s="57"/>
      <c r="L252" s="57"/>
      <c r="M252" s="57"/>
      <c r="N252" s="57"/>
      <c r="O252" s="57"/>
      <c r="P252" s="57"/>
      <c r="Q252" s="57"/>
    </row>
    <row r="253" spans="10:17" ht="24.75" customHeight="1">
      <c r="J253" s="57"/>
      <c r="K253" s="57"/>
      <c r="L253" s="57"/>
      <c r="M253" s="57"/>
      <c r="N253" s="57"/>
      <c r="O253" s="57"/>
      <c r="P253" s="57"/>
      <c r="Q253" s="57"/>
    </row>
    <row r="254" spans="10:17" ht="24.75" customHeight="1">
      <c r="J254" s="57"/>
      <c r="K254" s="57"/>
      <c r="L254" s="57"/>
      <c r="M254" s="57"/>
      <c r="N254" s="57"/>
      <c r="O254" s="57"/>
      <c r="P254" s="57"/>
      <c r="Q254" s="57"/>
    </row>
    <row r="255" spans="10:17" ht="24.75" customHeight="1">
      <c r="J255" s="57"/>
      <c r="K255" s="57"/>
      <c r="L255" s="57"/>
      <c r="M255" s="57"/>
      <c r="N255" s="57"/>
      <c r="O255" s="57"/>
      <c r="P255" s="57"/>
      <c r="Q255" s="57"/>
    </row>
    <row r="256" spans="10:19" ht="24.75" customHeight="1">
      <c r="J256" s="57"/>
      <c r="K256" s="57"/>
      <c r="L256" s="57"/>
      <c r="M256" s="57"/>
      <c r="N256" s="57"/>
      <c r="O256" s="57"/>
      <c r="P256" s="57"/>
      <c r="Q256" s="57"/>
      <c r="R256" s="22"/>
      <c r="S256" s="22"/>
    </row>
    <row r="257" spans="10:19" ht="24.75" customHeight="1">
      <c r="J257" s="57"/>
      <c r="K257" s="57"/>
      <c r="L257" s="57"/>
      <c r="M257" s="57"/>
      <c r="N257" s="57"/>
      <c r="O257" s="57"/>
      <c r="P257" s="57"/>
      <c r="Q257" s="57"/>
      <c r="R257" s="22"/>
      <c r="S257" s="22"/>
    </row>
    <row r="258" spans="10:19" ht="24.75" customHeight="1">
      <c r="J258" s="57"/>
      <c r="K258" s="57"/>
      <c r="L258" s="57"/>
      <c r="M258" s="57"/>
      <c r="N258" s="57"/>
      <c r="O258" s="57"/>
      <c r="P258" s="57"/>
      <c r="Q258" s="57"/>
      <c r="R258" s="22"/>
      <c r="S258" s="22"/>
    </row>
    <row r="259" spans="10:26" s="22" customFormat="1" ht="24.75" customHeight="1">
      <c r="J259" s="57"/>
      <c r="K259" s="57"/>
      <c r="L259" s="57"/>
      <c r="M259" s="57"/>
      <c r="N259" s="57"/>
      <c r="O259" s="57"/>
      <c r="P259" s="57"/>
      <c r="Q259" s="57"/>
      <c r="Z259" s="23"/>
    </row>
    <row r="260" spans="10:26" s="22" customFormat="1" ht="24.75" customHeight="1">
      <c r="J260" s="57"/>
      <c r="K260" s="57"/>
      <c r="L260" s="57"/>
      <c r="M260" s="57"/>
      <c r="N260" s="57"/>
      <c r="O260" s="57"/>
      <c r="P260" s="57"/>
      <c r="Q260" s="57"/>
      <c r="Z260" s="23"/>
    </row>
    <row r="261" spans="10:26" s="22" customFormat="1" ht="24.75" customHeight="1">
      <c r="J261" s="57"/>
      <c r="K261" s="57"/>
      <c r="L261" s="57"/>
      <c r="M261" s="57"/>
      <c r="N261" s="57"/>
      <c r="O261" s="57"/>
      <c r="P261" s="57"/>
      <c r="Q261" s="57"/>
      <c r="Z261" s="23"/>
    </row>
    <row r="262" spans="10:26" s="22" customFormat="1" ht="24.75" customHeight="1">
      <c r="J262" s="57"/>
      <c r="K262" s="57"/>
      <c r="L262" s="57"/>
      <c r="M262" s="57"/>
      <c r="N262" s="57"/>
      <c r="O262" s="57"/>
      <c r="P262" s="57"/>
      <c r="Q262" s="57"/>
      <c r="Z262" s="23"/>
    </row>
    <row r="263" spans="10:26" s="22" customFormat="1" ht="24.75" customHeight="1">
      <c r="J263" s="57"/>
      <c r="K263" s="57"/>
      <c r="L263" s="57"/>
      <c r="M263" s="57"/>
      <c r="N263" s="57"/>
      <c r="O263" s="57"/>
      <c r="P263" s="57"/>
      <c r="Q263" s="57"/>
      <c r="Z263" s="23"/>
    </row>
    <row r="264" spans="10:26" s="22" customFormat="1" ht="24.75" customHeight="1">
      <c r="J264" s="57"/>
      <c r="K264" s="57"/>
      <c r="L264" s="57"/>
      <c r="M264" s="57"/>
      <c r="N264" s="57"/>
      <c r="O264" s="57"/>
      <c r="P264" s="57"/>
      <c r="Q264" s="57"/>
      <c r="Z264" s="23"/>
    </row>
    <row r="265" spans="10:26" s="22" customFormat="1" ht="24.75" customHeight="1">
      <c r="J265" s="57"/>
      <c r="K265" s="57"/>
      <c r="L265" s="57"/>
      <c r="M265" s="57"/>
      <c r="N265" s="57"/>
      <c r="O265" s="57"/>
      <c r="P265" s="57"/>
      <c r="Q265" s="57"/>
      <c r="Z265" s="23"/>
    </row>
    <row r="266" spans="10:26" s="22" customFormat="1" ht="24.75" customHeight="1">
      <c r="J266" s="57"/>
      <c r="K266" s="57"/>
      <c r="L266" s="57"/>
      <c r="M266" s="57"/>
      <c r="N266" s="57"/>
      <c r="O266" s="57"/>
      <c r="P266" s="57"/>
      <c r="Q266" s="57"/>
      <c r="Z266" s="23"/>
    </row>
    <row r="267" spans="10:26" s="22" customFormat="1" ht="24.75" customHeight="1">
      <c r="J267" s="57"/>
      <c r="K267" s="57"/>
      <c r="L267" s="57"/>
      <c r="M267" s="57"/>
      <c r="N267" s="57"/>
      <c r="O267" s="57"/>
      <c r="P267" s="57"/>
      <c r="Q267" s="57"/>
      <c r="Z267" s="23"/>
    </row>
    <row r="268" spans="10:26" s="22" customFormat="1" ht="24.75" customHeight="1">
      <c r="J268" s="57"/>
      <c r="K268" s="57"/>
      <c r="L268" s="57"/>
      <c r="M268" s="57"/>
      <c r="N268" s="57"/>
      <c r="O268" s="57"/>
      <c r="P268" s="57"/>
      <c r="Q268" s="57"/>
      <c r="Z268" s="23"/>
    </row>
    <row r="269" spans="10:26" s="22" customFormat="1" ht="24.75" customHeight="1">
      <c r="J269" s="57"/>
      <c r="K269" s="57"/>
      <c r="L269" s="57"/>
      <c r="M269" s="57"/>
      <c r="N269" s="57"/>
      <c r="O269" s="57"/>
      <c r="P269" s="57"/>
      <c r="Q269" s="57"/>
      <c r="Z269" s="23"/>
    </row>
    <row r="270" spans="10:26" s="22" customFormat="1" ht="24.75" customHeight="1">
      <c r="J270" s="57"/>
      <c r="K270" s="57"/>
      <c r="L270" s="57"/>
      <c r="M270" s="57"/>
      <c r="N270" s="57"/>
      <c r="O270" s="57"/>
      <c r="P270" s="57"/>
      <c r="Q270" s="57"/>
      <c r="R270" s="8"/>
      <c r="S270" s="8"/>
      <c r="Z270" s="23"/>
    </row>
    <row r="271" spans="10:26" s="22" customFormat="1" ht="24.75" customHeight="1">
      <c r="J271" s="57"/>
      <c r="K271" s="57"/>
      <c r="L271" s="57"/>
      <c r="M271" s="57"/>
      <c r="N271" s="57"/>
      <c r="O271" s="57"/>
      <c r="P271" s="57"/>
      <c r="Q271" s="57"/>
      <c r="R271" s="8"/>
      <c r="S271" s="8"/>
      <c r="Z271" s="23"/>
    </row>
    <row r="272" spans="10:26" s="22" customFormat="1" ht="24.75" customHeight="1">
      <c r="J272" s="57"/>
      <c r="K272" s="57"/>
      <c r="L272" s="57"/>
      <c r="M272" s="57"/>
      <c r="N272" s="57"/>
      <c r="O272" s="57"/>
      <c r="P272" s="57"/>
      <c r="Q272" s="57"/>
      <c r="R272" s="8"/>
      <c r="S272" s="8"/>
      <c r="Z272" s="23"/>
    </row>
    <row r="273" spans="10:17" ht="24.75" customHeight="1">
      <c r="J273" s="57"/>
      <c r="K273" s="57"/>
      <c r="L273" s="57"/>
      <c r="M273" s="57"/>
      <c r="N273" s="57"/>
      <c r="O273" s="57"/>
      <c r="P273" s="57"/>
      <c r="Q273" s="57"/>
    </row>
    <row r="274" spans="10:17" ht="24.75" customHeight="1">
      <c r="J274" s="57"/>
      <c r="K274" s="57"/>
      <c r="L274" s="57"/>
      <c r="M274" s="57"/>
      <c r="N274" s="57"/>
      <c r="O274" s="57"/>
      <c r="P274" s="57"/>
      <c r="Q274" s="57"/>
    </row>
    <row r="275" spans="10:17" ht="24.75" customHeight="1">
      <c r="J275" s="57"/>
      <c r="K275" s="57"/>
      <c r="L275" s="57"/>
      <c r="M275" s="57"/>
      <c r="N275" s="57"/>
      <c r="O275" s="57"/>
      <c r="P275" s="57"/>
      <c r="Q275" s="57"/>
    </row>
    <row r="276" spans="10:19" ht="24.75" customHeight="1">
      <c r="J276" s="16"/>
      <c r="K276" s="16"/>
      <c r="L276" s="16"/>
      <c r="M276" s="16"/>
      <c r="N276" s="16"/>
      <c r="O276" s="16"/>
      <c r="P276" s="16"/>
      <c r="Q276" s="16"/>
      <c r="R276" s="24"/>
      <c r="S276" s="24"/>
    </row>
    <row r="277" spans="10:19" ht="98.25" customHeight="1">
      <c r="J277" s="56"/>
      <c r="K277" s="56"/>
      <c r="L277" s="56"/>
      <c r="M277" s="56"/>
      <c r="N277" s="56"/>
      <c r="O277" s="56"/>
      <c r="P277" s="56"/>
      <c r="Q277" s="56"/>
      <c r="R277" s="18"/>
      <c r="S277" s="18"/>
    </row>
    <row r="278" ht="68.25" customHeight="1"/>
    <row r="279" s="24" customFormat="1" ht="24.75" customHeight="1">
      <c r="Z279" s="27"/>
    </row>
    <row r="280" spans="21:27" s="18" customFormat="1" ht="18.75" customHeight="1">
      <c r="U280" s="58"/>
      <c r="W280" s="58"/>
      <c r="Y280" s="58"/>
      <c r="Z280" s="19"/>
      <c r="AA280" s="58"/>
    </row>
    <row r="288" spans="16:32" ht="19.5" customHeight="1">
      <c r="P288" s="8"/>
      <c r="Q288" s="8"/>
      <c r="U288" s="15"/>
      <c r="V288" s="15"/>
      <c r="W288" s="29"/>
      <c r="X288" s="29"/>
      <c r="Y288" s="29"/>
      <c r="Z288" s="29"/>
      <c r="AA288" s="29"/>
      <c r="AB288" s="29"/>
      <c r="AC288" s="29"/>
      <c r="AD288" s="29"/>
      <c r="AE288" s="14"/>
      <c r="AF288" s="1"/>
    </row>
    <row r="289" spans="16:32" ht="19.5" customHeight="1">
      <c r="P289" s="8"/>
      <c r="Q289" s="8"/>
      <c r="U289" s="15"/>
      <c r="V289" s="15"/>
      <c r="W289" s="11"/>
      <c r="X289" s="11"/>
      <c r="Y289" s="11"/>
      <c r="Z289" s="11"/>
      <c r="AA289" s="11"/>
      <c r="AB289" s="11"/>
      <c r="AC289" s="11"/>
      <c r="AD289" s="11"/>
      <c r="AE289" s="14"/>
      <c r="AF289" s="1"/>
    </row>
    <row r="290" spans="16:32" ht="19.5" customHeight="1">
      <c r="P290" s="8"/>
      <c r="Q290" s="8"/>
      <c r="U290" s="15"/>
      <c r="V290" s="15"/>
      <c r="W290" s="11"/>
      <c r="X290" s="11"/>
      <c r="Y290" s="11"/>
      <c r="Z290" s="11"/>
      <c r="AA290" s="11"/>
      <c r="AB290" s="11"/>
      <c r="AC290" s="11"/>
      <c r="AD290" s="11"/>
      <c r="AE290" s="14"/>
      <c r="AF290" s="1"/>
    </row>
    <row r="291" spans="16:32" ht="19.5" customHeight="1">
      <c r="P291" s="8"/>
      <c r="Q291" s="8"/>
      <c r="U291" s="15"/>
      <c r="V291" s="15"/>
      <c r="W291" s="11"/>
      <c r="X291" s="11"/>
      <c r="Y291" s="11"/>
      <c r="Z291" s="11"/>
      <c r="AA291" s="11"/>
      <c r="AB291" s="11"/>
      <c r="AC291" s="11"/>
      <c r="AD291" s="11"/>
      <c r="AE291" s="14"/>
      <c r="AF291" s="1"/>
    </row>
    <row r="292" spans="16:32" ht="19.5" customHeight="1">
      <c r="P292" s="8"/>
      <c r="Q292" s="8"/>
      <c r="U292" s="15"/>
      <c r="V292" s="15"/>
      <c r="W292" s="11"/>
      <c r="X292" s="11"/>
      <c r="Y292" s="11"/>
      <c r="Z292" s="11"/>
      <c r="AA292" s="11"/>
      <c r="AB292" s="11"/>
      <c r="AC292" s="11"/>
      <c r="AD292" s="11"/>
      <c r="AE292" s="14"/>
      <c r="AF292" s="1"/>
    </row>
    <row r="293" spans="16:32" ht="19.5" customHeight="1">
      <c r="P293" s="8"/>
      <c r="Q293" s="8"/>
      <c r="U293" s="15"/>
      <c r="V293" s="15"/>
      <c r="W293" s="11"/>
      <c r="X293" s="11"/>
      <c r="Y293" s="11"/>
      <c r="Z293" s="11"/>
      <c r="AA293" s="11"/>
      <c r="AB293" s="11"/>
      <c r="AC293" s="11"/>
      <c r="AD293" s="11"/>
      <c r="AE293" s="14"/>
      <c r="AF293" s="1"/>
    </row>
    <row r="294" spans="16:32" ht="19.5" customHeight="1">
      <c r="P294" s="8"/>
      <c r="Q294" s="8"/>
      <c r="U294" s="15"/>
      <c r="V294" s="15"/>
      <c r="W294" s="11"/>
      <c r="X294" s="11"/>
      <c r="Y294" s="11"/>
      <c r="Z294" s="11"/>
      <c r="AA294" s="11"/>
      <c r="AB294" s="11"/>
      <c r="AC294" s="11"/>
      <c r="AD294" s="11"/>
      <c r="AE294" s="14"/>
      <c r="AF294" s="1"/>
    </row>
    <row r="295" spans="16:32" ht="19.5" customHeight="1">
      <c r="P295" s="8"/>
      <c r="Q295" s="8"/>
      <c r="U295" s="15"/>
      <c r="V295" s="15"/>
      <c r="W295" s="11"/>
      <c r="X295" s="11"/>
      <c r="Y295" s="11"/>
      <c r="Z295" s="11"/>
      <c r="AA295" s="11"/>
      <c r="AB295" s="11"/>
      <c r="AC295" s="11"/>
      <c r="AD295" s="11"/>
      <c r="AE295" s="14"/>
      <c r="AF295" s="1"/>
    </row>
    <row r="296" spans="16:32" ht="19.5" customHeight="1">
      <c r="P296" s="8"/>
      <c r="Q296" s="8"/>
      <c r="U296" s="15"/>
      <c r="V296" s="15"/>
      <c r="W296" s="11"/>
      <c r="X296" s="11"/>
      <c r="Y296" s="11"/>
      <c r="Z296" s="11"/>
      <c r="AA296" s="11"/>
      <c r="AB296" s="11"/>
      <c r="AC296" s="11"/>
      <c r="AD296" s="11"/>
      <c r="AE296" s="14"/>
      <c r="AF296" s="1"/>
    </row>
    <row r="297" spans="16:32" ht="19.5" customHeight="1">
      <c r="P297" s="8"/>
      <c r="Q297" s="8"/>
      <c r="U297" s="15"/>
      <c r="V297" s="15"/>
      <c r="W297" s="11"/>
      <c r="X297" s="11"/>
      <c r="Y297" s="11"/>
      <c r="Z297" s="11"/>
      <c r="AA297" s="11"/>
      <c r="AB297" s="11"/>
      <c r="AC297" s="11"/>
      <c r="AD297" s="11"/>
      <c r="AE297" s="14"/>
      <c r="AF297" s="1"/>
    </row>
    <row r="298" spans="16:32" ht="19.5" customHeight="1">
      <c r="P298" s="8"/>
      <c r="Q298" s="8"/>
      <c r="U298" s="15"/>
      <c r="V298" s="15"/>
      <c r="W298" s="11"/>
      <c r="X298" s="11"/>
      <c r="Y298" s="11"/>
      <c r="Z298" s="11"/>
      <c r="AA298" s="11"/>
      <c r="AB298" s="11"/>
      <c r="AC298" s="11"/>
      <c r="AD298" s="11"/>
      <c r="AE298" s="14"/>
      <c r="AF298" s="1"/>
    </row>
    <row r="299" spans="16:32" ht="19.5" customHeight="1">
      <c r="P299" s="8"/>
      <c r="Q299" s="8"/>
      <c r="U299" s="15"/>
      <c r="V299" s="15"/>
      <c r="W299" s="11"/>
      <c r="X299" s="11"/>
      <c r="Y299" s="11"/>
      <c r="Z299" s="11"/>
      <c r="AA299" s="11"/>
      <c r="AB299" s="11"/>
      <c r="AC299" s="11"/>
      <c r="AD299" s="11"/>
      <c r="AE299" s="14"/>
      <c r="AF299" s="1"/>
    </row>
    <row r="300" spans="16:32" ht="19.5" customHeight="1">
      <c r="P300" s="8"/>
      <c r="Q300" s="8"/>
      <c r="U300" s="15"/>
      <c r="V300" s="15"/>
      <c r="W300" s="11"/>
      <c r="X300" s="11"/>
      <c r="Y300" s="11"/>
      <c r="Z300" s="11"/>
      <c r="AA300" s="11"/>
      <c r="AB300" s="11"/>
      <c r="AC300" s="11"/>
      <c r="AD300" s="11"/>
      <c r="AE300" s="14"/>
      <c r="AF300" s="1"/>
    </row>
    <row r="301" spans="16:32" ht="19.5" customHeight="1">
      <c r="P301" s="8"/>
      <c r="Q301" s="8"/>
      <c r="U301" s="15"/>
      <c r="V301" s="15"/>
      <c r="W301" s="11"/>
      <c r="X301" s="11"/>
      <c r="Y301" s="11"/>
      <c r="Z301" s="11"/>
      <c r="AA301" s="11"/>
      <c r="AB301" s="11"/>
      <c r="AC301" s="11"/>
      <c r="AD301" s="11"/>
      <c r="AE301" s="14"/>
      <c r="AF301" s="1"/>
    </row>
    <row r="302" spans="16:32" ht="19.5" customHeight="1">
      <c r="P302" s="8"/>
      <c r="Q302" s="8"/>
      <c r="U302" s="15"/>
      <c r="V302" s="15"/>
      <c r="W302" s="11"/>
      <c r="X302" s="11"/>
      <c r="Y302" s="11"/>
      <c r="Z302" s="11"/>
      <c r="AA302" s="11"/>
      <c r="AB302" s="11"/>
      <c r="AC302" s="11"/>
      <c r="AD302" s="11"/>
      <c r="AE302" s="14"/>
      <c r="AF302" s="1"/>
    </row>
    <row r="303" spans="16:32" ht="19.5" customHeight="1">
      <c r="P303" s="8"/>
      <c r="Q303" s="8"/>
      <c r="U303" s="15"/>
      <c r="V303" s="15"/>
      <c r="W303" s="11"/>
      <c r="X303" s="11"/>
      <c r="Y303" s="11"/>
      <c r="Z303" s="11"/>
      <c r="AA303" s="11"/>
      <c r="AB303" s="11"/>
      <c r="AC303" s="11"/>
      <c r="AD303" s="11"/>
      <c r="AE303" s="14"/>
      <c r="AF303" s="1"/>
    </row>
    <row r="304" spans="16:32" ht="19.5" customHeight="1">
      <c r="P304" s="8"/>
      <c r="Q304" s="8"/>
      <c r="U304" s="15"/>
      <c r="V304" s="15"/>
      <c r="W304" s="11"/>
      <c r="X304" s="11"/>
      <c r="Y304" s="11"/>
      <c r="Z304" s="11"/>
      <c r="AA304" s="11"/>
      <c r="AB304" s="11"/>
      <c r="AC304" s="11"/>
      <c r="AD304" s="11"/>
      <c r="AE304" s="14"/>
      <c r="AF304" s="1"/>
    </row>
    <row r="305" spans="16:32" ht="19.5" customHeight="1">
      <c r="P305" s="8"/>
      <c r="Q305" s="8"/>
      <c r="U305" s="15"/>
      <c r="V305" s="15"/>
      <c r="W305" s="11"/>
      <c r="X305" s="11"/>
      <c r="Y305" s="11"/>
      <c r="Z305" s="11"/>
      <c r="AA305" s="11"/>
      <c r="AB305" s="11"/>
      <c r="AC305" s="11"/>
      <c r="AD305" s="11"/>
      <c r="AE305" s="14"/>
      <c r="AF305" s="1"/>
    </row>
    <row r="306" spans="16:32" ht="19.5" customHeight="1">
      <c r="P306" s="8"/>
      <c r="Q306" s="8"/>
      <c r="U306" s="15"/>
      <c r="V306" s="15"/>
      <c r="W306" s="11"/>
      <c r="X306" s="11"/>
      <c r="Y306" s="11"/>
      <c r="Z306" s="11"/>
      <c r="AA306" s="11"/>
      <c r="AB306" s="11"/>
      <c r="AC306" s="11"/>
      <c r="AD306" s="11"/>
      <c r="AE306" s="14"/>
      <c r="AF306" s="1"/>
    </row>
    <row r="307" spans="21:27" ht="19.5" customHeight="1">
      <c r="U307" s="59"/>
      <c r="W307" s="59"/>
      <c r="Y307" s="59"/>
      <c r="AA307" s="59"/>
    </row>
  </sheetData>
  <mergeCells count="64">
    <mergeCell ref="A14:D14"/>
    <mergeCell ref="B179:D179"/>
    <mergeCell ref="G114:I114"/>
    <mergeCell ref="B127:D127"/>
    <mergeCell ref="A131:D131"/>
    <mergeCell ref="F131:I131"/>
    <mergeCell ref="G179:I179"/>
    <mergeCell ref="G127:I127"/>
    <mergeCell ref="G140:I140"/>
    <mergeCell ref="F157:I157"/>
    <mergeCell ref="B75:D75"/>
    <mergeCell ref="B62:D62"/>
    <mergeCell ref="G75:I75"/>
    <mergeCell ref="A27:D27"/>
    <mergeCell ref="F27:I27"/>
    <mergeCell ref="G49:I49"/>
    <mergeCell ref="B49:D49"/>
    <mergeCell ref="B36:D36"/>
    <mergeCell ref="G36:I36"/>
    <mergeCell ref="G101:I101"/>
    <mergeCell ref="A79:D79"/>
    <mergeCell ref="F14:I14"/>
    <mergeCell ref="G23:I23"/>
    <mergeCell ref="B23:D23"/>
    <mergeCell ref="F66:I66"/>
    <mergeCell ref="A66:D66"/>
    <mergeCell ref="A53:D53"/>
    <mergeCell ref="A40:D40"/>
    <mergeCell ref="F40:I40"/>
    <mergeCell ref="A1:I1"/>
    <mergeCell ref="A3:I3"/>
    <mergeCell ref="A92:D92"/>
    <mergeCell ref="F79:I79"/>
    <mergeCell ref="F53:I53"/>
    <mergeCell ref="G62:I62"/>
    <mergeCell ref="D11:I11"/>
    <mergeCell ref="F92:I92"/>
    <mergeCell ref="B88:D88"/>
    <mergeCell ref="G88:I88"/>
    <mergeCell ref="A170:D170"/>
    <mergeCell ref="B166:D166"/>
    <mergeCell ref="G166:I166"/>
    <mergeCell ref="A157:D157"/>
    <mergeCell ref="F170:I170"/>
    <mergeCell ref="F105:I105"/>
    <mergeCell ref="A118:D118"/>
    <mergeCell ref="B114:D114"/>
    <mergeCell ref="B140:D140"/>
    <mergeCell ref="B205:D205"/>
    <mergeCell ref="G205:I205"/>
    <mergeCell ref="A183:D183"/>
    <mergeCell ref="F183:I183"/>
    <mergeCell ref="B192:D192"/>
    <mergeCell ref="G192:I192"/>
    <mergeCell ref="B101:D101"/>
    <mergeCell ref="A102:D102"/>
    <mergeCell ref="A196:D196"/>
    <mergeCell ref="F196:I196"/>
    <mergeCell ref="G153:I153"/>
    <mergeCell ref="F118:I118"/>
    <mergeCell ref="B153:D153"/>
    <mergeCell ref="A105:D105"/>
    <mergeCell ref="A144:D144"/>
    <mergeCell ref="F144:I144"/>
  </mergeCells>
  <hyperlinks>
    <hyperlink ref="D11" r:id="rId1" display="http://www.markingtonleague.co.uk/index.html"/>
  </hyperlinks>
  <printOptions/>
  <pageMargins left="0.75" right="0.75" top="1" bottom="1" header="0.5" footer="0.5"/>
  <pageSetup fitToHeight="0" fitToWidth="1" horizontalDpi="300" verticalDpi="300" orientation="portrait" paperSize="9" scale="85" r:id="rId2"/>
  <rowBreaks count="5" manualBreakCount="5">
    <brk id="38" max="8" man="1"/>
    <brk id="77" max="8" man="1"/>
    <brk id="116" max="8" man="1"/>
    <brk id="155" max="8" man="1"/>
    <brk id="1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view="pageBreakPreview" zoomScale="85" zoomScaleNormal="85" zoomScaleSheetLayoutView="85" workbookViewId="0" topLeftCell="A5">
      <selection activeCell="E27" sqref="E27"/>
    </sheetView>
  </sheetViews>
  <sheetFormatPr defaultColWidth="9.140625" defaultRowHeight="12.75"/>
  <cols>
    <col min="1" max="1" width="10.00390625" style="61" customWidth="1"/>
    <col min="2" max="2" width="10.28125" style="1" hidden="1" customWidth="1"/>
    <col min="3" max="3" width="30.00390625" style="2" customWidth="1"/>
    <col min="4" max="7" width="9.00390625" style="2" customWidth="1"/>
    <col min="8" max="8" width="12.140625" style="2" customWidth="1"/>
    <col min="9" max="9" width="9.140625" style="2" hidden="1" customWidth="1"/>
    <col min="10" max="12" width="9.140625" style="1" customWidth="1"/>
    <col min="13" max="20" width="10.57421875" style="1" bestFit="1" customWidth="1"/>
    <col min="21" max="21" width="10.421875" style="1" bestFit="1" customWidth="1"/>
    <col min="22" max="25" width="10.57421875" style="1" bestFit="1" customWidth="1"/>
    <col min="26" max="16384" width="9.140625" style="1" customWidth="1"/>
  </cols>
  <sheetData>
    <row r="1" spans="1:34" s="8" customFormat="1" ht="34.5" customHeight="1">
      <c r="A1" s="376" t="s">
        <v>302</v>
      </c>
      <c r="B1" s="377"/>
      <c r="C1" s="377"/>
      <c r="D1" s="377"/>
      <c r="E1" s="377"/>
      <c r="F1" s="377"/>
      <c r="G1" s="377"/>
      <c r="H1" s="377"/>
      <c r="I1" s="377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AB1" s="60"/>
      <c r="AD1" s="60"/>
      <c r="AF1" s="60"/>
      <c r="AG1" s="7"/>
      <c r="AH1" s="60"/>
    </row>
    <row r="2" spans="5:34" s="8" customFormat="1" ht="19.5" customHeight="1">
      <c r="E2" s="3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AB2" s="60"/>
      <c r="AD2" s="60"/>
      <c r="AF2" s="60"/>
      <c r="AG2" s="7"/>
      <c r="AH2" s="60"/>
    </row>
    <row r="3" spans="1:9" s="9" customFormat="1" ht="18" customHeight="1">
      <c r="A3" s="374" t="s">
        <v>418</v>
      </c>
      <c r="B3" s="375"/>
      <c r="C3" s="375"/>
      <c r="D3" s="375"/>
      <c r="E3" s="375"/>
      <c r="F3" s="375"/>
      <c r="G3" s="375"/>
      <c r="H3" s="375"/>
      <c r="I3" s="375"/>
    </row>
    <row r="4" spans="1:9" s="9" customFormat="1" ht="28.5" customHeight="1">
      <c r="A4" s="374" t="s">
        <v>43</v>
      </c>
      <c r="B4" s="375"/>
      <c r="C4" s="375"/>
      <c r="D4" s="375"/>
      <c r="E4" s="375"/>
      <c r="F4" s="375"/>
      <c r="G4" s="375"/>
      <c r="H4" s="375"/>
      <c r="I4" s="375"/>
    </row>
    <row r="5" spans="1:9" s="9" customFormat="1" ht="18" customHeight="1">
      <c r="A5" s="111"/>
      <c r="B5" s="111"/>
      <c r="C5" s="392" t="s">
        <v>181</v>
      </c>
      <c r="D5" s="392"/>
      <c r="E5" s="392"/>
      <c r="F5" s="392"/>
      <c r="G5" s="392"/>
      <c r="H5" s="392"/>
      <c r="I5" s="392"/>
    </row>
    <row r="6" spans="1:9" s="9" customFormat="1" ht="18" customHeight="1">
      <c r="A6" s="111"/>
      <c r="B6" s="111"/>
      <c r="C6" s="159"/>
      <c r="D6" s="159"/>
      <c r="E6" s="159"/>
      <c r="F6" s="159"/>
      <c r="G6" s="159"/>
      <c r="H6" s="159"/>
      <c r="I6" s="159"/>
    </row>
    <row r="7" spans="1:9" s="9" customFormat="1" ht="20.25" customHeight="1">
      <c r="A7" s="115"/>
      <c r="B7" s="115"/>
      <c r="C7" s="393" t="s">
        <v>215</v>
      </c>
      <c r="D7" s="394"/>
      <c r="E7" s="394"/>
      <c r="F7" s="394"/>
      <c r="G7" s="394"/>
      <c r="H7" s="394"/>
      <c r="I7" s="77"/>
    </row>
    <row r="8" spans="1:8" s="8" customFormat="1" ht="24.75" customHeight="1">
      <c r="A8" s="12" t="s">
        <v>33</v>
      </c>
      <c r="B8" s="184" t="s">
        <v>201</v>
      </c>
      <c r="C8" s="12" t="s">
        <v>8</v>
      </c>
      <c r="D8" s="12" t="s">
        <v>9</v>
      </c>
      <c r="E8" s="12" t="s">
        <v>10</v>
      </c>
      <c r="F8" s="12" t="s">
        <v>30</v>
      </c>
      <c r="G8" s="12" t="s">
        <v>11</v>
      </c>
      <c r="H8" s="12" t="s">
        <v>12</v>
      </c>
    </row>
    <row r="9" spans="1:8" s="8" customFormat="1" ht="24.75" customHeight="1">
      <c r="A9" s="183">
        <v>1</v>
      </c>
      <c r="B9" s="185">
        <v>7</v>
      </c>
      <c r="C9" s="13" t="s">
        <v>384</v>
      </c>
      <c r="D9" s="10">
        <f>'team results'!J50</f>
        <v>28</v>
      </c>
      <c r="E9" s="11">
        <f>'team results'!J40</f>
        <v>16</v>
      </c>
      <c r="F9" s="11">
        <f>'team results'!J42</f>
        <v>5</v>
      </c>
      <c r="G9" s="11">
        <f>'team results'!J49</f>
        <v>7</v>
      </c>
      <c r="H9" s="10">
        <f>'team results'!J33</f>
        <v>100.5</v>
      </c>
    </row>
    <row r="10" spans="1:8" s="8" customFormat="1" ht="24.75" customHeight="1">
      <c r="A10" s="183">
        <v>2</v>
      </c>
      <c r="B10" s="185">
        <v>10</v>
      </c>
      <c r="C10" s="13" t="s">
        <v>405</v>
      </c>
      <c r="D10" s="10">
        <f>'team results'!O50</f>
        <v>28</v>
      </c>
      <c r="E10" s="11">
        <f>'team results'!O40</f>
        <v>16</v>
      </c>
      <c r="F10" s="11">
        <f>'team results'!O42</f>
        <v>6</v>
      </c>
      <c r="G10" s="11">
        <f>'team results'!O49</f>
        <v>6</v>
      </c>
      <c r="H10" s="10">
        <f>'team results'!O33</f>
        <v>98</v>
      </c>
    </row>
    <row r="11" spans="1:8" s="8" customFormat="1" ht="24.75" customHeight="1">
      <c r="A11" s="183">
        <v>3</v>
      </c>
      <c r="B11" s="185">
        <v>2</v>
      </c>
      <c r="C11" s="13" t="s">
        <v>397</v>
      </c>
      <c r="D11" s="10">
        <f>'team results'!F50</f>
        <v>28</v>
      </c>
      <c r="E11" s="11">
        <f>'team results'!F40</f>
        <v>13</v>
      </c>
      <c r="F11" s="11">
        <f>'team results'!F42</f>
        <v>6</v>
      </c>
      <c r="G11" s="11">
        <f>'team results'!F49</f>
        <v>9</v>
      </c>
      <c r="H11" s="10">
        <f>'team results'!F33</f>
        <v>95</v>
      </c>
    </row>
    <row r="12" spans="1:8" s="8" customFormat="1" ht="24.75" customHeight="1">
      <c r="A12" s="183">
        <v>4</v>
      </c>
      <c r="B12" s="185">
        <v>4</v>
      </c>
      <c r="C12" s="13" t="s">
        <v>346</v>
      </c>
      <c r="D12" s="10">
        <f>'team results'!R50</f>
        <v>28</v>
      </c>
      <c r="E12" s="11">
        <f>'team results'!R40</f>
        <v>13</v>
      </c>
      <c r="F12" s="11">
        <f>'team results'!R42</f>
        <v>6</v>
      </c>
      <c r="G12" s="11">
        <f>'team results'!R49</f>
        <v>9</v>
      </c>
      <c r="H12" s="10">
        <f>'team results'!R33</f>
        <v>94</v>
      </c>
    </row>
    <row r="13" spans="1:8" s="8" customFormat="1" ht="24.75" customHeight="1">
      <c r="A13" s="183">
        <v>5</v>
      </c>
      <c r="B13" s="185">
        <v>8</v>
      </c>
      <c r="C13" s="13" t="s">
        <v>389</v>
      </c>
      <c r="D13" s="10">
        <f>'team results'!C50</f>
        <v>28</v>
      </c>
      <c r="E13" s="11">
        <f>'team results'!C40</f>
        <v>13</v>
      </c>
      <c r="F13" s="11">
        <f>'team results'!C42</f>
        <v>4</v>
      </c>
      <c r="G13" s="11">
        <f>'team results'!C49</f>
        <v>11</v>
      </c>
      <c r="H13" s="10">
        <f>'team results'!C33</f>
        <v>93</v>
      </c>
    </row>
    <row r="14" spans="1:8" s="8" customFormat="1" ht="24.75" customHeight="1">
      <c r="A14" s="183">
        <v>6</v>
      </c>
      <c r="B14" s="185">
        <v>12</v>
      </c>
      <c r="C14" s="13" t="s">
        <v>407</v>
      </c>
      <c r="D14" s="10">
        <f>'team results'!P50</f>
        <v>28</v>
      </c>
      <c r="E14" s="11">
        <f>'team results'!P40</f>
        <v>12</v>
      </c>
      <c r="F14" s="11">
        <f>'team results'!P42</f>
        <v>8</v>
      </c>
      <c r="G14" s="11">
        <f>'team results'!P49</f>
        <v>8</v>
      </c>
      <c r="H14" s="10">
        <f>'team results'!P33</f>
        <v>89.5</v>
      </c>
    </row>
    <row r="15" spans="1:8" s="8" customFormat="1" ht="24.75" customHeight="1">
      <c r="A15" s="183">
        <v>7</v>
      </c>
      <c r="B15" s="185">
        <v>1</v>
      </c>
      <c r="C15" s="13" t="s">
        <v>411</v>
      </c>
      <c r="D15" s="10">
        <f>'team results'!I50</f>
        <v>28</v>
      </c>
      <c r="E15" s="11">
        <f>'team results'!I40</f>
        <v>14</v>
      </c>
      <c r="F15" s="11">
        <f>'team results'!I42</f>
        <v>2</v>
      </c>
      <c r="G15" s="11">
        <f>'team results'!I49</f>
        <v>12</v>
      </c>
      <c r="H15" s="10">
        <f>'team results'!I33</f>
        <v>88.5</v>
      </c>
    </row>
    <row r="16" spans="1:8" s="8" customFormat="1" ht="24.75" customHeight="1">
      <c r="A16" s="183">
        <v>8</v>
      </c>
      <c r="B16" s="185">
        <v>6</v>
      </c>
      <c r="C16" s="13" t="s">
        <v>388</v>
      </c>
      <c r="D16" s="10">
        <f>'team results'!E50</f>
        <v>28</v>
      </c>
      <c r="E16" s="11">
        <f>'team results'!E40</f>
        <v>14</v>
      </c>
      <c r="F16" s="11">
        <f>'team results'!E42</f>
        <v>2</v>
      </c>
      <c r="G16" s="11">
        <f>'team results'!E49</f>
        <v>12</v>
      </c>
      <c r="H16" s="10">
        <f>'team results'!E33</f>
        <v>83</v>
      </c>
    </row>
    <row r="17" spans="1:8" s="8" customFormat="1" ht="24.75" customHeight="1">
      <c r="A17" s="183">
        <v>9</v>
      </c>
      <c r="B17" s="185">
        <v>15</v>
      </c>
      <c r="C17" s="13" t="s">
        <v>394</v>
      </c>
      <c r="D17" s="10">
        <f>'team results'!K50</f>
        <v>28</v>
      </c>
      <c r="E17" s="11">
        <f>'team results'!K40</f>
        <v>8</v>
      </c>
      <c r="F17" s="11">
        <f>'team results'!K42</f>
        <v>8</v>
      </c>
      <c r="G17" s="11">
        <f>'team results'!K49</f>
        <v>12</v>
      </c>
      <c r="H17" s="10">
        <f>'team results'!K33</f>
        <v>79.5</v>
      </c>
    </row>
    <row r="18" spans="1:8" s="8" customFormat="1" ht="24.75" customHeight="1">
      <c r="A18" s="183">
        <v>10</v>
      </c>
      <c r="B18" s="185">
        <v>5</v>
      </c>
      <c r="C18" s="13" t="s">
        <v>395</v>
      </c>
      <c r="D18" s="10">
        <f>'team results'!G50</f>
        <v>28</v>
      </c>
      <c r="E18" s="11">
        <f>'team results'!G40</f>
        <v>10</v>
      </c>
      <c r="F18" s="11">
        <f>'team results'!G42</f>
        <v>5</v>
      </c>
      <c r="G18" s="11">
        <f>'team results'!G49</f>
        <v>13</v>
      </c>
      <c r="H18" s="10">
        <f>'team results'!G33</f>
        <v>79</v>
      </c>
    </row>
    <row r="19" spans="1:8" s="8" customFormat="1" ht="24.75" customHeight="1">
      <c r="A19" s="183">
        <v>11</v>
      </c>
      <c r="B19" s="185">
        <v>9</v>
      </c>
      <c r="C19" s="13" t="s">
        <v>417</v>
      </c>
      <c r="D19" s="10">
        <f>'team results'!N50</f>
        <v>28</v>
      </c>
      <c r="E19" s="11">
        <f>'team results'!N40</f>
        <v>11</v>
      </c>
      <c r="F19" s="11">
        <f>'team results'!N42</f>
        <v>4</v>
      </c>
      <c r="G19" s="11">
        <f>'team results'!N49</f>
        <v>13</v>
      </c>
      <c r="H19" s="10">
        <f>'team results'!N33</f>
        <v>78</v>
      </c>
    </row>
    <row r="20" spans="1:8" s="8" customFormat="1" ht="24.75" customHeight="1">
      <c r="A20" s="183">
        <v>12</v>
      </c>
      <c r="B20" s="185">
        <v>3</v>
      </c>
      <c r="C20" s="13" t="s">
        <v>387</v>
      </c>
      <c r="D20" s="10">
        <f>'team results'!D50</f>
        <v>28</v>
      </c>
      <c r="E20" s="11">
        <f>'team results'!D40</f>
        <v>9</v>
      </c>
      <c r="F20" s="11">
        <f>'team results'!D42</f>
        <v>5</v>
      </c>
      <c r="G20" s="11">
        <f>'team results'!D49</f>
        <v>14</v>
      </c>
      <c r="H20" s="10">
        <f>'team results'!D33</f>
        <v>76</v>
      </c>
    </row>
    <row r="21" spans="1:8" s="8" customFormat="1" ht="24.75" customHeight="1">
      <c r="A21" s="183">
        <v>13</v>
      </c>
      <c r="B21" s="185">
        <v>11</v>
      </c>
      <c r="C21" s="13" t="s">
        <v>392</v>
      </c>
      <c r="D21" s="10">
        <f>'team results'!Q50</f>
        <v>28</v>
      </c>
      <c r="E21" s="11">
        <f>'team results'!Q40</f>
        <v>9</v>
      </c>
      <c r="F21" s="11">
        <f>'team results'!Q42</f>
        <v>4</v>
      </c>
      <c r="G21" s="11">
        <f>'team results'!Q49</f>
        <v>15</v>
      </c>
      <c r="H21" s="10">
        <f>'team results'!Q33</f>
        <v>72</v>
      </c>
    </row>
    <row r="22" spans="1:8" s="8" customFormat="1" ht="24.75" customHeight="1">
      <c r="A22" s="183">
        <v>14</v>
      </c>
      <c r="B22" s="185">
        <v>14</v>
      </c>
      <c r="C22" s="13" t="s">
        <v>403</v>
      </c>
      <c r="D22" s="10">
        <f>'team results'!H50</f>
        <v>27</v>
      </c>
      <c r="E22" s="11">
        <f>'team results'!H40</f>
        <v>10</v>
      </c>
      <c r="F22" s="11">
        <f>'team results'!H42</f>
        <v>5</v>
      </c>
      <c r="G22" s="11">
        <f>'team results'!H49</f>
        <v>12</v>
      </c>
      <c r="H22" s="10">
        <f>'team results'!H33</f>
        <v>71</v>
      </c>
    </row>
    <row r="23" spans="1:8" s="8" customFormat="1" ht="24.75" customHeight="1">
      <c r="A23" s="183">
        <v>15</v>
      </c>
      <c r="B23" s="185">
        <v>13</v>
      </c>
      <c r="C23" s="13" t="s">
        <v>400</v>
      </c>
      <c r="D23" s="10">
        <f>'team results'!L50</f>
        <v>27</v>
      </c>
      <c r="E23" s="11">
        <f>'team results'!L40</f>
        <v>5</v>
      </c>
      <c r="F23" s="11">
        <f>'team results'!L42</f>
        <v>2</v>
      </c>
      <c r="G23" s="11">
        <f>'team results'!L49</f>
        <v>20</v>
      </c>
      <c r="H23" s="10">
        <f>'team results'!L33</f>
        <v>57</v>
      </c>
    </row>
    <row r="26" ht="13.5">
      <c r="A26" s="158" t="s">
        <v>179</v>
      </c>
    </row>
    <row r="27" spans="5:8" ht="12.75">
      <c r="E27" s="2" t="s">
        <v>408</v>
      </c>
      <c r="H27" s="2" t="s">
        <v>419</v>
      </c>
    </row>
    <row r="28" spans="1:8" ht="13.5">
      <c r="A28" s="158"/>
      <c r="B28" s="182" t="s">
        <v>238</v>
      </c>
      <c r="F28" s="35"/>
      <c r="G28" s="35"/>
      <c r="H28" s="37"/>
    </row>
    <row r="29" spans="1:2" ht="13.5">
      <c r="A29" s="158"/>
      <c r="B29" s="158" t="s">
        <v>237</v>
      </c>
    </row>
    <row r="30" spans="1:2" ht="13.5">
      <c r="A30" s="158"/>
      <c r="B30" s="182" t="s">
        <v>233</v>
      </c>
    </row>
    <row r="31" spans="1:2" ht="13.5">
      <c r="A31" s="158"/>
      <c r="B31" s="182"/>
    </row>
    <row r="44" ht="23.25">
      <c r="C44" s="3"/>
    </row>
    <row r="45" ht="15">
      <c r="C45" s="5"/>
    </row>
    <row r="46" ht="12.75">
      <c r="C46" s="4"/>
    </row>
    <row r="47" ht="15">
      <c r="C47" s="5"/>
    </row>
    <row r="48" ht="12.75">
      <c r="C48" s="4"/>
    </row>
    <row r="50" ht="12.75">
      <c r="C50" s="4"/>
    </row>
    <row r="51" ht="23.25">
      <c r="C51" s="6"/>
    </row>
  </sheetData>
  <mergeCells count="5">
    <mergeCell ref="C5:I5"/>
    <mergeCell ref="C7:H7"/>
    <mergeCell ref="A4:I4"/>
    <mergeCell ref="A1:I1"/>
    <mergeCell ref="A3:I3"/>
  </mergeCells>
  <hyperlinks>
    <hyperlink ref="C7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5" zoomScaleNormal="85" zoomScaleSheetLayoutView="85" workbookViewId="0" topLeftCell="A1">
      <selection activeCell="E31" sqref="E31"/>
    </sheetView>
  </sheetViews>
  <sheetFormatPr defaultColWidth="9.140625" defaultRowHeight="19.5" customHeight="1"/>
  <cols>
    <col min="1" max="1" width="18.7109375" style="8" customWidth="1"/>
    <col min="2" max="2" width="9.140625" style="15" customWidth="1"/>
    <col min="3" max="3" width="12.421875" style="15" bestFit="1" customWidth="1"/>
    <col min="4" max="4" width="12.00390625" style="15" bestFit="1" customWidth="1"/>
    <col min="5" max="5" width="9.140625" style="15" customWidth="1"/>
    <col min="6" max="6" width="11.140625" style="15" bestFit="1" customWidth="1"/>
    <col min="7" max="7" width="11.140625" style="15" customWidth="1"/>
    <col min="8" max="8" width="10.57421875" style="15" bestFit="1" customWidth="1"/>
    <col min="9" max="18" width="9.140625" style="15" customWidth="1"/>
    <col min="19" max="16384" width="9.140625" style="31" customWidth="1"/>
  </cols>
  <sheetData>
    <row r="1" spans="1:18" ht="22.5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  <c r="R1" s="120"/>
    </row>
    <row r="2" spans="1:19" ht="143.25">
      <c r="A2" s="17" t="s">
        <v>13</v>
      </c>
      <c r="B2" s="43" t="s">
        <v>14</v>
      </c>
      <c r="C2" s="43" t="s">
        <v>3</v>
      </c>
      <c r="D2" s="43" t="s">
        <v>0</v>
      </c>
      <c r="E2" s="43" t="s">
        <v>1</v>
      </c>
      <c r="F2" s="43" t="s">
        <v>15</v>
      </c>
      <c r="G2" s="43" t="s">
        <v>16</v>
      </c>
      <c r="H2" s="43" t="s">
        <v>4</v>
      </c>
      <c r="I2" s="43" t="s">
        <v>35</v>
      </c>
      <c r="J2" s="43" t="s">
        <v>36</v>
      </c>
      <c r="K2" s="43" t="s">
        <v>17</v>
      </c>
      <c r="L2" s="43" t="s">
        <v>2</v>
      </c>
      <c r="M2" s="43" t="s">
        <v>199</v>
      </c>
      <c r="N2" s="43" t="s">
        <v>38</v>
      </c>
      <c r="O2" s="43" t="s">
        <v>116</v>
      </c>
      <c r="P2" s="43" t="s">
        <v>5</v>
      </c>
      <c r="Q2" s="43" t="s">
        <v>6</v>
      </c>
      <c r="R2" s="43" t="s">
        <v>117</v>
      </c>
      <c r="S2" s="82" t="s">
        <v>135</v>
      </c>
    </row>
    <row r="3" spans="1:19" ht="19.5" customHeight="1">
      <c r="A3" s="20">
        <v>40792</v>
      </c>
      <c r="B3" s="21">
        <v>1</v>
      </c>
      <c r="C3" s="21">
        <f>fixtures!C17</f>
        <v>5</v>
      </c>
      <c r="D3" s="21">
        <f>fixtures!B15</f>
        <v>2</v>
      </c>
      <c r="E3" s="21">
        <f>fixtures!B16</f>
        <v>3</v>
      </c>
      <c r="F3" s="21">
        <f>fixtures!C21</f>
        <v>1</v>
      </c>
      <c r="G3" s="21">
        <f>fixtures!B17</f>
        <v>1</v>
      </c>
      <c r="H3" s="21" t="str">
        <f>fixtures!C20</f>
        <v>p</v>
      </c>
      <c r="I3" s="21">
        <f>fixtures!C15</f>
        <v>4</v>
      </c>
      <c r="J3" s="21">
        <f>fixtures!B18</f>
        <v>3</v>
      </c>
      <c r="K3" s="21">
        <f>fixtures!B19</f>
        <v>3</v>
      </c>
      <c r="L3" s="21" t="str">
        <f>fixtures!B20</f>
        <v>p</v>
      </c>
      <c r="M3" s="21" t="s">
        <v>163</v>
      </c>
      <c r="N3" s="21">
        <f>fixtures!B21</f>
        <v>5</v>
      </c>
      <c r="O3" s="21">
        <f>fixtures!C19</f>
        <v>3</v>
      </c>
      <c r="P3" s="21">
        <f>fixtures!C16</f>
        <v>3</v>
      </c>
      <c r="Q3" s="21">
        <f>fixtures!C18</f>
        <v>3</v>
      </c>
      <c r="R3" s="21" t="s">
        <v>163</v>
      </c>
      <c r="S3" s="81">
        <f>SUM(C3:R3)</f>
        <v>36</v>
      </c>
    </row>
    <row r="4" spans="1:19" ht="19.5" customHeight="1">
      <c r="A4" s="20">
        <v>40799</v>
      </c>
      <c r="B4" s="21">
        <v>2</v>
      </c>
      <c r="C4" s="21">
        <f>fixtures!H15</f>
        <v>2</v>
      </c>
      <c r="D4" s="21">
        <f>fixtures!G15</f>
        <v>4</v>
      </c>
      <c r="E4" s="21">
        <f>fixtures!H17</f>
        <v>6</v>
      </c>
      <c r="F4" s="21">
        <f>fixtures!H21</f>
        <v>3</v>
      </c>
      <c r="G4" s="21">
        <f>fixtures!G16</f>
        <v>4</v>
      </c>
      <c r="H4" s="21">
        <f>fixtures!G17</f>
        <v>0</v>
      </c>
      <c r="I4" s="21">
        <f>fixtures!G18</f>
        <v>1</v>
      </c>
      <c r="J4" s="21" t="s">
        <v>163</v>
      </c>
      <c r="K4" s="21">
        <f>fixtures!H18</f>
        <v>5</v>
      </c>
      <c r="L4" s="21">
        <f>fixtures!H22</f>
        <v>2</v>
      </c>
      <c r="M4" s="21" t="s">
        <v>163</v>
      </c>
      <c r="N4" s="21">
        <f>fixtures!H16</f>
        <v>2</v>
      </c>
      <c r="O4" s="21">
        <f>fixtures!G20</f>
        <v>3</v>
      </c>
      <c r="P4" s="21">
        <f>fixtures!G21</f>
        <v>3</v>
      </c>
      <c r="Q4" s="21">
        <f>fixtures!G22</f>
        <v>4</v>
      </c>
      <c r="R4" s="21">
        <f>fixtures!H20</f>
        <v>3</v>
      </c>
      <c r="S4" s="81">
        <f aca="true" t="shared" si="0" ref="S4:S32">SUM(C4:R4)</f>
        <v>42</v>
      </c>
    </row>
    <row r="5" spans="1:19" ht="19.5" customHeight="1">
      <c r="A5" s="20">
        <v>40806</v>
      </c>
      <c r="B5" s="21">
        <v>3</v>
      </c>
      <c r="C5" s="21">
        <f>fixtures!C34</f>
        <v>2</v>
      </c>
      <c r="D5" s="21" t="str">
        <f>fixtures!B28</f>
        <v>V</v>
      </c>
      <c r="E5" s="21">
        <f>fixtures!C30</f>
        <v>1</v>
      </c>
      <c r="F5" s="21">
        <f>fixtures!B29</f>
        <v>5</v>
      </c>
      <c r="G5" s="21">
        <f>fixtures!C29</f>
        <v>1</v>
      </c>
      <c r="H5" s="21">
        <f>fixtures!C35</f>
        <v>1</v>
      </c>
      <c r="I5" s="21">
        <f>fixtures!C32</f>
        <v>2</v>
      </c>
      <c r="J5" s="21">
        <f>fixtures!B30</f>
        <v>5</v>
      </c>
      <c r="K5" s="21">
        <f>fixtures!B31</f>
        <v>2</v>
      </c>
      <c r="L5" s="21">
        <f>fixtures!B32</f>
        <v>4</v>
      </c>
      <c r="M5" s="21" t="s">
        <v>163</v>
      </c>
      <c r="N5" s="21">
        <f>fixtures!B33</f>
        <v>3</v>
      </c>
      <c r="O5" s="21">
        <f>fixtures!B34</f>
        <v>4</v>
      </c>
      <c r="P5" s="21">
        <f>fixtures!C33</f>
        <v>3</v>
      </c>
      <c r="Q5" s="21">
        <f>fixtures!C31</f>
        <v>4</v>
      </c>
      <c r="R5" s="21">
        <f>fixtures!B35</f>
        <v>5</v>
      </c>
      <c r="S5" s="81">
        <f t="shared" si="0"/>
        <v>42</v>
      </c>
    </row>
    <row r="6" spans="1:19" ht="19.5" customHeight="1">
      <c r="A6" s="20">
        <v>40813</v>
      </c>
      <c r="B6" s="21">
        <v>4</v>
      </c>
      <c r="C6" s="21">
        <f>fixtures!G28</f>
        <v>4</v>
      </c>
      <c r="D6" s="21">
        <f>fixtures!H35</f>
        <v>3</v>
      </c>
      <c r="E6" s="21" t="str">
        <f>fixtures!G29</f>
        <v>V</v>
      </c>
      <c r="F6" s="21">
        <f>fixtures!G30</f>
        <v>2</v>
      </c>
      <c r="G6" s="21">
        <f>fixtures!H32</f>
        <v>2</v>
      </c>
      <c r="H6" s="21">
        <f>fixtures!H34</f>
        <v>1</v>
      </c>
      <c r="I6" s="21">
        <f>fixtures!H28</f>
        <v>2</v>
      </c>
      <c r="J6" s="21">
        <f>fixtures!G31</f>
        <v>3</v>
      </c>
      <c r="K6" s="21">
        <f>fixtures!G32</f>
        <v>4</v>
      </c>
      <c r="L6" s="21">
        <f>fixtures!H33</f>
        <v>2</v>
      </c>
      <c r="M6" s="21" t="s">
        <v>163</v>
      </c>
      <c r="N6" s="21">
        <f>fixtures!G33</f>
        <v>4</v>
      </c>
      <c r="O6" s="21">
        <f>fixtures!H30</f>
        <v>4</v>
      </c>
      <c r="P6" s="21">
        <f>fixtures!H31</f>
        <v>3</v>
      </c>
      <c r="Q6" s="21">
        <f>fixtures!G34</f>
        <v>5</v>
      </c>
      <c r="R6" s="21">
        <f>fixtures!G35</f>
        <v>3</v>
      </c>
      <c r="S6" s="81">
        <f t="shared" si="0"/>
        <v>42</v>
      </c>
    </row>
    <row r="7" spans="1:19" ht="19.5" customHeight="1">
      <c r="A7" s="20">
        <v>40820</v>
      </c>
      <c r="B7" s="21">
        <v>5</v>
      </c>
      <c r="C7" s="21" t="str">
        <f>fixtures!C46</f>
        <v>V</v>
      </c>
      <c r="D7" s="21">
        <f>fixtures!B41</f>
        <v>2</v>
      </c>
      <c r="E7" s="21">
        <f>fixtures!B42</f>
        <v>4</v>
      </c>
      <c r="F7" s="21">
        <f>fixtures!B43</f>
        <v>2</v>
      </c>
      <c r="G7" s="21">
        <f>fixtures!C41</f>
        <v>4</v>
      </c>
      <c r="H7" s="21">
        <f>fixtures!B44</f>
        <v>2</v>
      </c>
      <c r="I7" s="21">
        <f>fixtures!B45</f>
        <v>5</v>
      </c>
      <c r="J7" s="21">
        <f>fixtures!C48</f>
        <v>4</v>
      </c>
      <c r="K7" s="21">
        <f>fixtures!C43</f>
        <v>4</v>
      </c>
      <c r="L7" s="21">
        <f>fixtures!C47</f>
        <v>2</v>
      </c>
      <c r="M7" s="21" t="s">
        <v>163</v>
      </c>
      <c r="N7" s="21">
        <f>fixtures!C45</f>
        <v>1</v>
      </c>
      <c r="O7" s="21">
        <f>fixtures!B47</f>
        <v>4</v>
      </c>
      <c r="P7" s="21">
        <f>fixtures!C44</f>
        <v>4</v>
      </c>
      <c r="Q7" s="21">
        <f>fixtures!C42</f>
        <v>2</v>
      </c>
      <c r="R7" s="21">
        <f>fixtures!B48</f>
        <v>2</v>
      </c>
      <c r="S7" s="81">
        <f t="shared" si="0"/>
        <v>42</v>
      </c>
    </row>
    <row r="8" spans="1:19" ht="19.5" customHeight="1">
      <c r="A8" s="20">
        <v>40827</v>
      </c>
      <c r="B8" s="21">
        <v>6</v>
      </c>
      <c r="C8" s="21">
        <f>fixtures!G41</f>
        <v>4</v>
      </c>
      <c r="D8" s="21">
        <f>fixtures!H47</f>
        <v>2</v>
      </c>
      <c r="E8" s="21">
        <f>fixtures!H42</f>
        <v>4</v>
      </c>
      <c r="F8" s="21">
        <f>fixtures!H45</f>
        <v>6</v>
      </c>
      <c r="G8" s="21">
        <f>fixtures!G42</f>
        <v>2</v>
      </c>
      <c r="H8" s="21">
        <f>fixtures!H44</f>
        <v>0</v>
      </c>
      <c r="I8" s="21">
        <f>fixtures!G43</f>
        <v>4</v>
      </c>
      <c r="J8" s="21">
        <f>fixtures!H43</f>
        <v>2</v>
      </c>
      <c r="K8" s="21">
        <f>fixtures!G44</f>
        <v>6</v>
      </c>
      <c r="L8" s="21">
        <f>fixtures!G45</f>
        <v>0</v>
      </c>
      <c r="M8" s="21" t="s">
        <v>163</v>
      </c>
      <c r="N8" s="21">
        <f>fixtures!H41</f>
        <v>2</v>
      </c>
      <c r="O8" s="21">
        <f>fixtures!G47</f>
        <v>4</v>
      </c>
      <c r="P8" s="21">
        <f>fixtures!G48</f>
        <v>4</v>
      </c>
      <c r="Q8" s="21" t="s">
        <v>163</v>
      </c>
      <c r="R8" s="21">
        <f>fixtures!H48</f>
        <v>2</v>
      </c>
      <c r="S8" s="81">
        <f t="shared" si="0"/>
        <v>42</v>
      </c>
    </row>
    <row r="9" spans="1:19" ht="19.5" customHeight="1">
      <c r="A9" s="20">
        <v>40834</v>
      </c>
      <c r="B9" s="21">
        <v>7</v>
      </c>
      <c r="C9" s="21">
        <f>fixtures!B54</f>
        <v>4</v>
      </c>
      <c r="D9" s="21">
        <f>fixtures!C61</f>
        <v>4</v>
      </c>
      <c r="E9" s="21">
        <f>fixtures!B55</f>
        <v>3</v>
      </c>
      <c r="F9" s="21">
        <f>fixtures!C57</f>
        <v>3</v>
      </c>
      <c r="G9" s="21">
        <f>fixtures!B56</f>
        <v>1</v>
      </c>
      <c r="H9" s="21">
        <f>fixtures!B57</f>
        <v>3</v>
      </c>
      <c r="I9" s="21">
        <f>fixtures!C56</f>
        <v>5</v>
      </c>
      <c r="J9" s="21">
        <f>fixtures!B58</f>
        <v>4</v>
      </c>
      <c r="K9" s="21" t="str">
        <f>fixtures!B59</f>
        <v>V</v>
      </c>
      <c r="L9" s="21">
        <f>fixtures!C58</f>
        <v>2</v>
      </c>
      <c r="M9" s="21" t="s">
        <v>163</v>
      </c>
      <c r="N9" s="21">
        <f>fixtures!B60</f>
        <v>4</v>
      </c>
      <c r="O9" s="21">
        <f>fixtures!C55</f>
        <v>3</v>
      </c>
      <c r="P9" s="21">
        <f>fixtures!C54</f>
        <v>2</v>
      </c>
      <c r="Q9" s="21">
        <f>fixtures!B61</f>
        <v>2</v>
      </c>
      <c r="R9" s="21">
        <f>fixtures!C60</f>
        <v>2</v>
      </c>
      <c r="S9" s="81">
        <f t="shared" si="0"/>
        <v>42</v>
      </c>
    </row>
    <row r="10" spans="1:19" ht="19.5" customHeight="1">
      <c r="A10" s="20">
        <v>40841</v>
      </c>
      <c r="B10" s="21">
        <v>8</v>
      </c>
      <c r="C10" s="21">
        <f>fixtures!H56</f>
        <v>5</v>
      </c>
      <c r="D10" s="21">
        <f>fixtures!G54</f>
        <v>6</v>
      </c>
      <c r="E10" s="21">
        <f>fixtures!H58</f>
        <v>4</v>
      </c>
      <c r="F10" s="21">
        <f>fixtures!G55</f>
        <v>2</v>
      </c>
      <c r="G10" s="21" t="s">
        <v>163</v>
      </c>
      <c r="H10" s="21">
        <f>fixtures!G56</f>
        <v>1</v>
      </c>
      <c r="I10" s="21">
        <f>fixtures!H55</f>
        <v>4</v>
      </c>
      <c r="J10" s="21">
        <f>fixtures!G57</f>
        <v>1</v>
      </c>
      <c r="K10" s="21">
        <f>fixtures!H60</f>
        <v>2</v>
      </c>
      <c r="L10" s="21">
        <f>fixtures!G58</f>
        <v>2</v>
      </c>
      <c r="M10" s="21" t="s">
        <v>163</v>
      </c>
      <c r="N10" s="21">
        <f>fixtures!H54</f>
        <v>0</v>
      </c>
      <c r="O10" s="21">
        <f>fixtures!H57</f>
        <v>5</v>
      </c>
      <c r="P10" s="21">
        <f>fixtures!G60</f>
        <v>4</v>
      </c>
      <c r="Q10" s="21">
        <f>fixtures!H61</f>
        <v>2</v>
      </c>
      <c r="R10" s="21">
        <f>fixtures!G61</f>
        <v>4</v>
      </c>
      <c r="S10" s="81">
        <f t="shared" si="0"/>
        <v>42</v>
      </c>
    </row>
    <row r="11" spans="1:19" ht="19.5" customHeight="1">
      <c r="A11" s="20">
        <v>40848</v>
      </c>
      <c r="B11" s="21">
        <v>9</v>
      </c>
      <c r="C11" s="21">
        <f>fixtures!B67</f>
        <v>5</v>
      </c>
      <c r="D11" s="21">
        <f>fixtures!C69</f>
        <v>2</v>
      </c>
      <c r="E11" s="21">
        <f>fixtures!C70</f>
        <v>1</v>
      </c>
      <c r="F11" s="21" t="s">
        <v>163</v>
      </c>
      <c r="G11" s="21">
        <f>fixtures!C74</f>
        <v>5</v>
      </c>
      <c r="H11" s="21">
        <f>fixtures!B69</f>
        <v>4</v>
      </c>
      <c r="I11" s="21">
        <f>fixtures!B70</f>
        <v>5</v>
      </c>
      <c r="J11" s="21">
        <f>fixtures!C72</f>
        <v>2</v>
      </c>
      <c r="K11" s="21">
        <f>fixtures!B71</f>
        <v>2</v>
      </c>
      <c r="L11" s="21">
        <f>fixtures!C67</f>
        <v>1</v>
      </c>
      <c r="M11" s="21" t="s">
        <v>163</v>
      </c>
      <c r="N11" s="21">
        <f>fixtures!B72</f>
        <v>4</v>
      </c>
      <c r="O11" s="21">
        <f>fixtures!B73</f>
        <v>5</v>
      </c>
      <c r="P11" s="21">
        <f>fixtures!C73</f>
        <v>1</v>
      </c>
      <c r="Q11" s="21">
        <f>fixtures!B74</f>
        <v>1</v>
      </c>
      <c r="R11" s="21">
        <f>fixtures!C71</f>
        <v>4</v>
      </c>
      <c r="S11" s="81">
        <f t="shared" si="0"/>
        <v>42</v>
      </c>
    </row>
    <row r="12" spans="1:19" ht="19.5" customHeight="1">
      <c r="A12" s="20">
        <v>40855</v>
      </c>
      <c r="B12" s="21">
        <v>10</v>
      </c>
      <c r="C12" s="21">
        <f>fixtures!H68</f>
        <v>4</v>
      </c>
      <c r="D12" s="21">
        <f>fixtures!G67</f>
        <v>4</v>
      </c>
      <c r="E12" s="21">
        <f>fixtures!G68</f>
        <v>2</v>
      </c>
      <c r="F12" s="21">
        <f>fixtures!H74</f>
        <v>3</v>
      </c>
      <c r="G12" s="21">
        <f>fixtures!G69</f>
        <v>2</v>
      </c>
      <c r="H12" s="21">
        <f>fixtures!H70</f>
        <v>4</v>
      </c>
      <c r="I12" s="21">
        <f>fixtures!G70</f>
        <v>2</v>
      </c>
      <c r="J12" s="21">
        <f>fixtures!H67</f>
        <v>2</v>
      </c>
      <c r="K12" s="21">
        <f>fixtures!G71</f>
        <v>3</v>
      </c>
      <c r="L12" s="21" t="s">
        <v>163</v>
      </c>
      <c r="M12" s="21" t="s">
        <v>163</v>
      </c>
      <c r="N12" s="21">
        <f>fixtures!H71</f>
        <v>3</v>
      </c>
      <c r="O12" s="21">
        <f>fixtures!H73</f>
        <v>3</v>
      </c>
      <c r="P12" s="21">
        <f>fixtures!H69</f>
        <v>4</v>
      </c>
      <c r="Q12" s="21">
        <f>fixtures!G73</f>
        <v>3</v>
      </c>
      <c r="R12" s="21">
        <f>fixtures!G74</f>
        <v>3</v>
      </c>
      <c r="S12" s="81">
        <f t="shared" si="0"/>
        <v>42</v>
      </c>
    </row>
    <row r="13" spans="1:19" ht="19.5" customHeight="1">
      <c r="A13" s="20">
        <v>40862</v>
      </c>
      <c r="B13" s="21">
        <v>11</v>
      </c>
      <c r="C13" s="21">
        <f>fixtures!B80</f>
        <v>2</v>
      </c>
      <c r="D13" s="21">
        <f>fixtures!C85</f>
        <v>4</v>
      </c>
      <c r="E13" s="21">
        <f>fixtures!C86</f>
        <v>4</v>
      </c>
      <c r="F13" s="21">
        <f>fixtures!C80</f>
        <v>4</v>
      </c>
      <c r="G13" s="21">
        <f>fixtures!B81</f>
        <v>4</v>
      </c>
      <c r="H13" s="21" t="s">
        <v>163</v>
      </c>
      <c r="I13" s="80">
        <f>fixtures!B83</f>
        <v>2</v>
      </c>
      <c r="J13" s="21">
        <f>fixtures!C84</f>
        <v>3.5</v>
      </c>
      <c r="K13" s="21">
        <f>fixtures!B84</f>
        <v>2.5</v>
      </c>
      <c r="L13" s="21">
        <f>fixtures!B85</f>
        <v>2</v>
      </c>
      <c r="M13" s="21" t="s">
        <v>163</v>
      </c>
      <c r="N13" s="21">
        <f>fixtures!B86</f>
        <v>2</v>
      </c>
      <c r="O13" s="21">
        <f>fixtures!C83</f>
        <v>4</v>
      </c>
      <c r="P13" s="21">
        <f>fixtures!B87</f>
        <v>4</v>
      </c>
      <c r="Q13" s="21">
        <f>fixtures!C87</f>
        <v>2</v>
      </c>
      <c r="R13" s="21">
        <f>fixtures!C81</f>
        <v>2</v>
      </c>
      <c r="S13" s="81">
        <f t="shared" si="0"/>
        <v>42</v>
      </c>
    </row>
    <row r="14" spans="1:19" ht="19.5" customHeight="1">
      <c r="A14" s="20">
        <v>40869</v>
      </c>
      <c r="B14" s="21">
        <v>12</v>
      </c>
      <c r="C14" s="21">
        <f>fixtures!G80</f>
        <v>5</v>
      </c>
      <c r="D14" s="21">
        <f>fixtures!H82</f>
        <v>1</v>
      </c>
      <c r="E14" s="21">
        <f>fixtures!G81</f>
        <v>5</v>
      </c>
      <c r="F14" s="21">
        <f>fixtures!G82</f>
        <v>5</v>
      </c>
      <c r="G14" s="21">
        <f>fixtures!H83</f>
        <v>2</v>
      </c>
      <c r="H14" s="21">
        <f>fixtures!H84</f>
        <v>5</v>
      </c>
      <c r="I14" s="21">
        <f>fixtures!H86</f>
        <v>4</v>
      </c>
      <c r="J14" s="21">
        <f>fixtures!G83</f>
        <v>4</v>
      </c>
      <c r="K14" s="21">
        <f>fixtures!H81</f>
        <v>1</v>
      </c>
      <c r="L14" s="21">
        <f>fixtures!H87</f>
        <v>2</v>
      </c>
      <c r="M14" s="21" t="s">
        <v>163</v>
      </c>
      <c r="N14" s="21">
        <f>fixtures!G84</f>
        <v>1</v>
      </c>
      <c r="O14" s="21" t="s">
        <v>163</v>
      </c>
      <c r="P14" s="21">
        <f>fixtures!G86</f>
        <v>2</v>
      </c>
      <c r="Q14" s="21">
        <f>fixtures!H80</f>
        <v>1</v>
      </c>
      <c r="R14" s="21">
        <f>fixtures!G87</f>
        <v>4</v>
      </c>
      <c r="S14" s="81">
        <f t="shared" si="0"/>
        <v>42</v>
      </c>
    </row>
    <row r="15" spans="1:19" ht="19.5" customHeight="1">
      <c r="A15" s="20">
        <v>40876</v>
      </c>
      <c r="B15" s="21">
        <v>13</v>
      </c>
      <c r="C15" s="21">
        <f>fixtures!C97</f>
        <v>5</v>
      </c>
      <c r="D15" s="21">
        <f>fixtures!B93</f>
        <v>5</v>
      </c>
      <c r="E15" s="21">
        <f>fixtures!C93</f>
        <v>1</v>
      </c>
      <c r="F15" s="21">
        <f>fixtures!B94</f>
        <v>5</v>
      </c>
      <c r="G15" s="21">
        <f>fixtures!C98</f>
        <v>3</v>
      </c>
      <c r="H15" s="21">
        <f>fixtures!B95</f>
        <v>4</v>
      </c>
      <c r="I15" s="21">
        <f>fixtures!B96</f>
        <v>2</v>
      </c>
      <c r="J15" s="21">
        <f>fixtures!C94</f>
        <v>1</v>
      </c>
      <c r="K15" s="21">
        <f>fixtures!B97</f>
        <v>1</v>
      </c>
      <c r="L15" s="21">
        <f>fixtures!B98</f>
        <v>3</v>
      </c>
      <c r="M15" s="21" t="s">
        <v>163</v>
      </c>
      <c r="N15" s="21">
        <f>fixtures!C100</f>
        <v>5</v>
      </c>
      <c r="O15" s="21">
        <f>fixtures!C95</f>
        <v>2</v>
      </c>
      <c r="P15" s="21" t="s">
        <v>163</v>
      </c>
      <c r="Q15" s="21">
        <f>fixtures!B100</f>
        <v>1</v>
      </c>
      <c r="R15" s="21">
        <f>fixtures!C96</f>
        <v>5</v>
      </c>
      <c r="S15" s="81">
        <f t="shared" si="0"/>
        <v>43</v>
      </c>
    </row>
    <row r="16" spans="1:19" ht="19.5" customHeight="1">
      <c r="A16" s="20">
        <v>40883</v>
      </c>
      <c r="B16" s="21">
        <v>14</v>
      </c>
      <c r="C16" s="21">
        <f>fixtures!H95</f>
        <v>3</v>
      </c>
      <c r="D16" s="21">
        <f>fixtures!G93</f>
        <v>3</v>
      </c>
      <c r="E16" s="21">
        <f>fixtures!H100</f>
        <v>1</v>
      </c>
      <c r="F16" s="21">
        <f>fixtures!H99</f>
        <v>5</v>
      </c>
      <c r="G16" s="21">
        <f>fixtures!G94</f>
        <v>2</v>
      </c>
      <c r="H16" s="21">
        <f>fixtures!H94</f>
        <v>4</v>
      </c>
      <c r="I16" s="21" t="s">
        <v>163</v>
      </c>
      <c r="J16" s="21">
        <f>fixtures!G95</f>
        <v>3</v>
      </c>
      <c r="K16" s="21">
        <f>fixtures!H93</f>
        <v>3</v>
      </c>
      <c r="L16" s="21">
        <f>fixtures!G96</f>
        <v>1</v>
      </c>
      <c r="M16" s="21" t="s">
        <v>163</v>
      </c>
      <c r="N16" s="21">
        <f>fixtures!H98</f>
        <v>1</v>
      </c>
      <c r="O16" s="21">
        <f>fixtures!G98</f>
        <v>5</v>
      </c>
      <c r="P16" s="21">
        <f>fixtures!H96</f>
        <v>5</v>
      </c>
      <c r="Q16" s="21">
        <f>fixtures!G99</f>
        <v>1</v>
      </c>
      <c r="R16" s="21">
        <f>fixtures!G100</f>
        <v>5</v>
      </c>
      <c r="S16" s="81">
        <f t="shared" si="0"/>
        <v>42</v>
      </c>
    </row>
    <row r="17" spans="1:19" ht="19.5" customHeight="1" thickBot="1">
      <c r="A17" s="62">
        <v>40890</v>
      </c>
      <c r="B17" s="51">
        <v>15</v>
      </c>
      <c r="C17" s="51">
        <f>fixtures!B106</f>
        <v>3</v>
      </c>
      <c r="D17" s="51">
        <f>fixtures!C113</f>
        <v>1</v>
      </c>
      <c r="E17" s="51">
        <f>fixtures!B107</f>
        <v>0</v>
      </c>
      <c r="F17" s="51">
        <f>fixtures!C107</f>
        <v>6</v>
      </c>
      <c r="G17" s="51">
        <f>fixtures!B108</f>
        <v>4</v>
      </c>
      <c r="H17" s="51">
        <f>fixtures!B109</f>
        <v>4</v>
      </c>
      <c r="I17" s="51">
        <f>fixtures!B110</f>
        <v>4</v>
      </c>
      <c r="J17" s="51">
        <f>fixtures!C109</f>
        <v>2</v>
      </c>
      <c r="K17" s="51">
        <f>fixtures!C111</f>
        <v>2</v>
      </c>
      <c r="L17" s="51">
        <f>fixtures!B111</f>
        <v>4</v>
      </c>
      <c r="M17" s="51" t="s">
        <v>163</v>
      </c>
      <c r="N17" s="51" t="s">
        <v>163</v>
      </c>
      <c r="O17" s="51">
        <f>fixtures!C108</f>
        <v>2</v>
      </c>
      <c r="P17" s="51">
        <f>fixtures!B113</f>
        <v>5</v>
      </c>
      <c r="Q17" s="51">
        <f>fixtures!C110</f>
        <v>2</v>
      </c>
      <c r="R17" s="51">
        <f>fixtures!C106</f>
        <v>3</v>
      </c>
      <c r="S17" s="81">
        <f t="shared" si="0"/>
        <v>42</v>
      </c>
    </row>
    <row r="18" spans="1:19" ht="19.5" customHeight="1">
      <c r="A18" s="49">
        <v>40897</v>
      </c>
      <c r="B18" s="50">
        <v>16</v>
      </c>
      <c r="C18" s="50">
        <f>fixtures!G106</f>
        <v>1</v>
      </c>
      <c r="D18" s="50">
        <f>fixtures!H108</f>
        <v>2</v>
      </c>
      <c r="E18" s="50">
        <f>fixtures!H112</f>
        <v>2</v>
      </c>
      <c r="F18" s="50">
        <f>fixtures!G107</f>
        <v>5</v>
      </c>
      <c r="G18" s="50">
        <f>fixtures!H106</f>
        <v>5</v>
      </c>
      <c r="H18" s="50">
        <f>fixtures!G109</f>
        <v>2</v>
      </c>
      <c r="I18" s="50">
        <f>fixtures!G108</f>
        <v>4</v>
      </c>
      <c r="J18" s="50">
        <f>fixtures!H113</f>
        <v>5</v>
      </c>
      <c r="K18" s="50">
        <f>fixtures!H111</f>
        <v>1</v>
      </c>
      <c r="L18" s="50">
        <f>fixtures!H109</f>
        <v>4</v>
      </c>
      <c r="M18" s="50" t="s">
        <v>163</v>
      </c>
      <c r="N18" s="50">
        <f>fixtures!H107</f>
        <v>1</v>
      </c>
      <c r="O18" s="50">
        <f>fixtures!G111</f>
        <v>5</v>
      </c>
      <c r="P18" s="50">
        <f>fixtures!G112</f>
        <v>4</v>
      </c>
      <c r="Q18" s="50">
        <f>fixtures!G113</f>
        <v>1</v>
      </c>
      <c r="R18" s="50" t="s">
        <v>163</v>
      </c>
      <c r="S18" s="81">
        <f t="shared" si="0"/>
        <v>42</v>
      </c>
    </row>
    <row r="19" spans="1:19" ht="19.5" customHeight="1">
      <c r="A19" s="20">
        <v>40911</v>
      </c>
      <c r="B19" s="21">
        <v>17</v>
      </c>
      <c r="C19" s="21">
        <f>fixtures!B119</f>
        <v>5</v>
      </c>
      <c r="D19" s="21">
        <f>fixtures!C119</f>
        <v>1</v>
      </c>
      <c r="E19" s="21">
        <f>fixtures!B120</f>
        <v>4</v>
      </c>
      <c r="F19" s="21">
        <f>fixtures!B121</f>
        <v>4</v>
      </c>
      <c r="G19" s="21">
        <f>fixtures!C125</f>
        <v>1</v>
      </c>
      <c r="H19" s="21">
        <f>fixtures!C120</f>
        <v>2</v>
      </c>
      <c r="I19" s="21">
        <f>fixtures!C123</f>
        <v>5</v>
      </c>
      <c r="J19" s="21" t="s">
        <v>163</v>
      </c>
      <c r="K19" s="21">
        <f>fixtures!B123</f>
        <v>1</v>
      </c>
      <c r="L19" s="21">
        <f>fixtures!B124</f>
        <v>2</v>
      </c>
      <c r="M19" s="21" t="s">
        <v>163</v>
      </c>
      <c r="N19" s="21">
        <f>fixtures!B125</f>
        <v>5</v>
      </c>
      <c r="O19" s="21">
        <f>fixtures!C126</f>
        <v>4</v>
      </c>
      <c r="P19" s="21">
        <f>fixtures!C121</f>
        <v>2</v>
      </c>
      <c r="Q19" s="21">
        <f>fixtures!C124</f>
        <v>4</v>
      </c>
      <c r="R19" s="21">
        <f>fixtures!B126</f>
        <v>2</v>
      </c>
      <c r="S19" s="81">
        <f t="shared" si="0"/>
        <v>42</v>
      </c>
    </row>
    <row r="20" spans="1:19" ht="19.5" customHeight="1">
      <c r="A20" s="20">
        <v>40918</v>
      </c>
      <c r="B20" s="21">
        <v>18</v>
      </c>
      <c r="C20" s="21">
        <f>fixtures!G119</f>
        <v>5</v>
      </c>
      <c r="D20" s="21" t="s">
        <v>163</v>
      </c>
      <c r="E20" s="21">
        <f>fixtures!G120</f>
        <v>1</v>
      </c>
      <c r="F20" s="21">
        <f>fixtures!H121</f>
        <v>4</v>
      </c>
      <c r="G20" s="21">
        <f>fixtures!G121</f>
        <v>2</v>
      </c>
      <c r="H20" s="21">
        <f>fixtures!G122</f>
        <v>2</v>
      </c>
      <c r="I20" s="21">
        <f>fixtures!G123</f>
        <v>2</v>
      </c>
      <c r="J20" s="21">
        <f>fixtures!H120</f>
        <v>5</v>
      </c>
      <c r="K20" s="21">
        <f>fixtures!H126</f>
        <v>3</v>
      </c>
      <c r="L20" s="21">
        <f>fixtures!H123</f>
        <v>4</v>
      </c>
      <c r="M20" s="21" t="s">
        <v>163</v>
      </c>
      <c r="N20" s="21">
        <f>fixtures!H125</f>
        <v>5</v>
      </c>
      <c r="O20" s="21">
        <f>fixtures!H119</f>
        <v>1</v>
      </c>
      <c r="P20" s="21">
        <f>fixtures!G125</f>
        <v>1</v>
      </c>
      <c r="Q20" s="21">
        <f>fixtures!G126</f>
        <v>3</v>
      </c>
      <c r="R20" s="21">
        <f>fixtures!H122</f>
        <v>4</v>
      </c>
      <c r="S20" s="81">
        <f t="shared" si="0"/>
        <v>42</v>
      </c>
    </row>
    <row r="21" spans="1:19" ht="19.5" customHeight="1">
      <c r="A21" s="20">
        <v>40925</v>
      </c>
      <c r="B21" s="21">
        <v>19</v>
      </c>
      <c r="C21" s="21">
        <f>fixtures!C135</f>
        <v>3</v>
      </c>
      <c r="D21" s="21">
        <f>fixtures!B132</f>
        <v>3</v>
      </c>
      <c r="E21" s="21" t="s">
        <v>163</v>
      </c>
      <c r="F21" s="21">
        <f>fixtures!C138</f>
        <v>2</v>
      </c>
      <c r="G21" s="21">
        <f>fixtures!B133</f>
        <v>1</v>
      </c>
      <c r="H21" s="21">
        <f>fixtures!B134</f>
        <v>4</v>
      </c>
      <c r="I21" s="21">
        <f>fixtures!B135</f>
        <v>3</v>
      </c>
      <c r="J21" s="21">
        <f>fixtures!C139</f>
        <v>5</v>
      </c>
      <c r="K21" s="21">
        <f>fixtures!C133</f>
        <v>5</v>
      </c>
      <c r="L21" s="21">
        <f>fixtures!B136</f>
        <v>0</v>
      </c>
      <c r="M21" s="21" t="s">
        <v>163</v>
      </c>
      <c r="N21" s="21">
        <f>fixtures!C136</f>
        <v>6</v>
      </c>
      <c r="O21" s="21">
        <f>fixtures!B138</f>
        <v>4</v>
      </c>
      <c r="P21" s="21">
        <f>fixtures!B139</f>
        <v>1</v>
      </c>
      <c r="Q21" s="21">
        <f>fixtures!C134</f>
        <v>2</v>
      </c>
      <c r="R21" s="21">
        <f>fixtures!C132</f>
        <v>3</v>
      </c>
      <c r="S21" s="81">
        <f t="shared" si="0"/>
        <v>42</v>
      </c>
    </row>
    <row r="22" spans="1:19" ht="19.5" customHeight="1">
      <c r="A22" s="20">
        <v>40932</v>
      </c>
      <c r="B22" s="21">
        <v>20</v>
      </c>
      <c r="C22" s="21" t="s">
        <v>163</v>
      </c>
      <c r="D22" s="21">
        <f>fixtures!H133</f>
        <v>4</v>
      </c>
      <c r="E22" s="21">
        <f>fixtures!H139</f>
        <v>6</v>
      </c>
      <c r="F22" s="21">
        <f>fixtures!H135</f>
        <v>2</v>
      </c>
      <c r="G22" s="21">
        <f>fixtures!G133</f>
        <v>2</v>
      </c>
      <c r="H22" s="21">
        <f>fixtures!H138</f>
        <v>3</v>
      </c>
      <c r="I22" s="21">
        <f>fixtures!H137</f>
        <v>4</v>
      </c>
      <c r="J22" s="21">
        <f>fixtures!G134</f>
        <v>4</v>
      </c>
      <c r="K22" s="21">
        <f>fixtures!G135</f>
        <v>4</v>
      </c>
      <c r="L22" s="21">
        <f>fixtures!G136</f>
        <v>3</v>
      </c>
      <c r="M22" s="21" t="s">
        <v>163</v>
      </c>
      <c r="N22" s="21">
        <f>fixtures!G137</f>
        <v>2</v>
      </c>
      <c r="O22" s="21">
        <f>fixtures!H136</f>
        <v>3</v>
      </c>
      <c r="P22" s="21">
        <f>fixtures!G138</f>
        <v>3</v>
      </c>
      <c r="Q22" s="21">
        <f>fixtures!G139</f>
        <v>0</v>
      </c>
      <c r="R22" s="21">
        <f>fixtures!H134</f>
        <v>2</v>
      </c>
      <c r="S22" s="81">
        <f t="shared" si="0"/>
        <v>42</v>
      </c>
    </row>
    <row r="23" spans="1:19" ht="19.5" customHeight="1">
      <c r="A23" s="20">
        <v>40939</v>
      </c>
      <c r="B23" s="21">
        <v>21</v>
      </c>
      <c r="C23" s="21">
        <f>fixtures!C150</f>
        <v>2</v>
      </c>
      <c r="D23" s="21">
        <f>fixtures!B145</f>
        <v>6</v>
      </c>
      <c r="E23" s="21">
        <f>fixtures!B146</f>
        <v>4</v>
      </c>
      <c r="F23" s="21">
        <f>fixtures!B147</f>
        <v>4</v>
      </c>
      <c r="G23" s="21">
        <f>fixtures!C146</f>
        <v>2</v>
      </c>
      <c r="H23" s="21">
        <f>fixtures!B148</f>
        <v>3</v>
      </c>
      <c r="I23" s="21">
        <f>fixtures!C149</f>
        <v>3</v>
      </c>
      <c r="J23" s="21">
        <f>fixtures!B149</f>
        <v>3</v>
      </c>
      <c r="K23" s="21">
        <f>fixtures!C148</f>
        <v>3</v>
      </c>
      <c r="L23" s="21">
        <f>fixtures!C147</f>
        <v>2</v>
      </c>
      <c r="M23" s="21" t="s">
        <v>163</v>
      </c>
      <c r="N23" s="21">
        <f>fixtures!B150</f>
        <v>4</v>
      </c>
      <c r="O23" s="21">
        <f>fixtures!C145</f>
        <v>0</v>
      </c>
      <c r="P23" s="21">
        <f>fixtures!C152</f>
        <v>3</v>
      </c>
      <c r="Q23" s="21" t="s">
        <v>163</v>
      </c>
      <c r="R23" s="21">
        <f>fixtures!B152</f>
        <v>3</v>
      </c>
      <c r="S23" s="81">
        <f t="shared" si="0"/>
        <v>42</v>
      </c>
    </row>
    <row r="24" spans="1:19" ht="19.5" customHeight="1">
      <c r="A24" s="20">
        <v>40946</v>
      </c>
      <c r="B24" s="21">
        <v>22</v>
      </c>
      <c r="C24" s="21">
        <f>fixtures!H151</f>
        <v>6</v>
      </c>
      <c r="D24" s="21">
        <f>fixtures!G145</f>
        <v>2</v>
      </c>
      <c r="E24" s="21">
        <f>fixtures!H150</f>
        <v>1</v>
      </c>
      <c r="F24" s="21">
        <f>fixtures!G146</f>
        <v>3</v>
      </c>
      <c r="G24" s="21">
        <f>fixtures!H147</f>
        <v>5</v>
      </c>
      <c r="H24" s="21">
        <f>fixtures!H146</f>
        <v>3</v>
      </c>
      <c r="I24" s="21">
        <f>fixtures!G147</f>
        <v>1</v>
      </c>
      <c r="J24" s="21">
        <f>fixtures!H148</f>
        <v>4</v>
      </c>
      <c r="K24" s="21" t="s">
        <v>163</v>
      </c>
      <c r="L24" s="21">
        <f>fixtures!G148</f>
        <v>2</v>
      </c>
      <c r="M24" s="21" t="s">
        <v>163</v>
      </c>
      <c r="N24" s="21">
        <f>fixtures!H152</f>
        <v>1</v>
      </c>
      <c r="O24" s="21">
        <f>fixtures!G150</f>
        <v>5</v>
      </c>
      <c r="P24" s="21">
        <f>fixtures!G151</f>
        <v>0</v>
      </c>
      <c r="Q24" s="21">
        <f>fixtures!H145</f>
        <v>4</v>
      </c>
      <c r="R24" s="21">
        <f>fixtures!G152</f>
        <v>5</v>
      </c>
      <c r="S24" s="81">
        <f t="shared" si="0"/>
        <v>42</v>
      </c>
    </row>
    <row r="25" spans="1:19" ht="19.5" customHeight="1">
      <c r="A25" s="20">
        <v>40953</v>
      </c>
      <c r="B25" s="21">
        <v>23</v>
      </c>
      <c r="C25" s="21">
        <f>fixtures!B158</f>
        <v>5</v>
      </c>
      <c r="D25" s="21">
        <f>fixtures!C163</f>
        <v>2</v>
      </c>
      <c r="E25" s="21">
        <f>fixtures!B159</f>
        <v>4</v>
      </c>
      <c r="F25" s="21">
        <f>fixtures!C161</f>
        <v>2</v>
      </c>
      <c r="G25" s="21" t="s">
        <v>163</v>
      </c>
      <c r="H25" s="21">
        <f>fixtures!C158</f>
        <v>1</v>
      </c>
      <c r="I25" s="21">
        <f>fixtures!B161</f>
        <v>4</v>
      </c>
      <c r="J25" s="21">
        <f>fixtures!C164</f>
        <v>2</v>
      </c>
      <c r="K25" s="21">
        <f>fixtures!B162</f>
        <v>3</v>
      </c>
      <c r="L25" s="21">
        <f>fixtures!C159</f>
        <v>2</v>
      </c>
      <c r="M25" s="21" t="s">
        <v>163</v>
      </c>
      <c r="N25" s="21">
        <f>fixtures!B163</f>
        <v>4</v>
      </c>
      <c r="O25" s="21">
        <f>fixtures!B164</f>
        <v>4</v>
      </c>
      <c r="P25" s="21">
        <f>fixtures!C162</f>
        <v>3</v>
      </c>
      <c r="Q25" s="21">
        <f>fixtures!B165</f>
        <v>4</v>
      </c>
      <c r="R25" s="21">
        <f>fixtures!C165</f>
        <v>2</v>
      </c>
      <c r="S25" s="81">
        <f t="shared" si="0"/>
        <v>42</v>
      </c>
    </row>
    <row r="26" spans="1:19" ht="19.5" customHeight="1">
      <c r="A26" s="20">
        <v>40960</v>
      </c>
      <c r="B26" s="21">
        <v>24</v>
      </c>
      <c r="C26" s="21">
        <f>fixtures!H162</f>
        <v>2</v>
      </c>
      <c r="D26" s="21">
        <f>fixtures!G158</f>
        <v>1</v>
      </c>
      <c r="E26" s="21">
        <f>fixtures!G159</f>
        <v>4</v>
      </c>
      <c r="F26" s="21" t="s">
        <v>163</v>
      </c>
      <c r="G26" s="21">
        <f>fixtures!G160</f>
        <v>3</v>
      </c>
      <c r="H26" s="21">
        <f>fixtures!H158</f>
        <v>5</v>
      </c>
      <c r="I26" s="21">
        <f>fixtures!H159</f>
        <v>2</v>
      </c>
      <c r="J26" s="21">
        <f>fixtures!G161</f>
        <v>5</v>
      </c>
      <c r="K26" s="21">
        <f>fixtures!H165</f>
        <v>0</v>
      </c>
      <c r="L26" s="21">
        <f>fixtures!G162</f>
        <v>4</v>
      </c>
      <c r="M26" s="21" t="s">
        <v>163</v>
      </c>
      <c r="N26" s="21">
        <f>fixtures!H161</f>
        <v>1</v>
      </c>
      <c r="O26" s="21">
        <f>fixtures!H164</f>
        <v>2</v>
      </c>
      <c r="P26" s="21">
        <f>fixtures!G164</f>
        <v>4</v>
      </c>
      <c r="Q26" s="21">
        <f>fixtures!H160</f>
        <v>3</v>
      </c>
      <c r="R26" s="21">
        <f>fixtures!G165</f>
        <v>6</v>
      </c>
      <c r="S26" s="81">
        <f t="shared" si="0"/>
        <v>42</v>
      </c>
    </row>
    <row r="27" spans="1:19" ht="19.5" customHeight="1">
      <c r="A27" s="20">
        <v>40967</v>
      </c>
      <c r="B27" s="21">
        <v>25</v>
      </c>
      <c r="C27" s="21">
        <f>fixtures!B171</f>
        <v>2</v>
      </c>
      <c r="D27" s="21">
        <f>fixtures!C174</f>
        <v>1</v>
      </c>
      <c r="E27" s="21">
        <f>fixtures!C171</f>
        <v>4</v>
      </c>
      <c r="F27" s="21">
        <f>fixtures!B172</f>
        <v>0</v>
      </c>
      <c r="G27" s="21">
        <f>fixtures!C178</f>
        <v>3</v>
      </c>
      <c r="H27" s="21">
        <f>fixtures!B173</f>
        <v>4</v>
      </c>
      <c r="I27" s="21">
        <f>fixtures!C173</f>
        <v>2</v>
      </c>
      <c r="J27" s="21">
        <f>fixtures!B174</f>
        <v>5</v>
      </c>
      <c r="K27" s="21">
        <f>fixtures!C176</f>
        <v>3</v>
      </c>
      <c r="L27" s="21" t="s">
        <v>163</v>
      </c>
      <c r="M27" s="21" t="s">
        <v>163</v>
      </c>
      <c r="N27" s="21">
        <f>fixtures!B176</f>
        <v>3</v>
      </c>
      <c r="O27" s="21">
        <f>fixtures!B177</f>
        <v>4</v>
      </c>
      <c r="P27" s="21">
        <f>fixtures!B178</f>
        <v>3</v>
      </c>
      <c r="Q27" s="21">
        <f>fixtures!C177</f>
        <v>2</v>
      </c>
      <c r="R27" s="21">
        <f>fixtures!C172</f>
        <v>6</v>
      </c>
      <c r="S27" s="81">
        <f t="shared" si="0"/>
        <v>42</v>
      </c>
    </row>
    <row r="28" spans="1:19" ht="19.5" customHeight="1">
      <c r="A28" s="20">
        <v>40974</v>
      </c>
      <c r="B28" s="21">
        <v>26</v>
      </c>
      <c r="C28" s="21">
        <f>fixtures!H173</f>
        <v>3</v>
      </c>
      <c r="D28" s="21">
        <f>fixtures!G171</f>
        <v>4</v>
      </c>
      <c r="E28" s="21">
        <f>fixtures!G172</f>
        <v>2</v>
      </c>
      <c r="F28" s="21">
        <f>fixtures!G173</f>
        <v>3</v>
      </c>
      <c r="G28" s="21">
        <f>fixtures!H178</f>
        <v>4</v>
      </c>
      <c r="H28" s="21" t="s">
        <v>163</v>
      </c>
      <c r="I28" s="21">
        <f>fixtures!H176</f>
        <v>1</v>
      </c>
      <c r="J28" s="21">
        <f>fixtures!G174</f>
        <v>4</v>
      </c>
      <c r="K28" s="21">
        <f>fixtures!H174</f>
        <v>2</v>
      </c>
      <c r="L28" s="21">
        <f>fixtures!H171</f>
        <v>2</v>
      </c>
      <c r="M28" s="21" t="s">
        <v>163</v>
      </c>
      <c r="N28" s="21">
        <f>fixtures!H172</f>
        <v>4</v>
      </c>
      <c r="O28" s="21">
        <f>fixtures!G176</f>
        <v>5</v>
      </c>
      <c r="P28" s="21">
        <f>fixtures!H177</f>
        <v>4</v>
      </c>
      <c r="Q28" s="21">
        <f>fixtures!G177</f>
        <v>2</v>
      </c>
      <c r="R28" s="21">
        <f>fixtures!G178</f>
        <v>2</v>
      </c>
      <c r="S28" s="81">
        <f t="shared" si="0"/>
        <v>42</v>
      </c>
    </row>
    <row r="29" spans="1:19" ht="19.5" customHeight="1">
      <c r="A29" s="20">
        <v>40981</v>
      </c>
      <c r="B29" s="21">
        <v>27</v>
      </c>
      <c r="C29" s="21">
        <f>fixtures!C191</f>
        <v>2</v>
      </c>
      <c r="D29" s="21">
        <f>fixtures!B184</f>
        <v>3</v>
      </c>
      <c r="E29" s="21">
        <f>fixtures!C188</f>
        <v>4</v>
      </c>
      <c r="F29" s="21">
        <f>fixtures!C184</f>
        <v>3</v>
      </c>
      <c r="G29" s="21">
        <f>fixtures!B185</f>
        <v>3</v>
      </c>
      <c r="H29" s="21">
        <f>fixtures!B186</f>
        <v>4</v>
      </c>
      <c r="I29" s="21">
        <f>fixtures!B187</f>
        <v>3.5</v>
      </c>
      <c r="J29" s="21">
        <f>fixtures!C185</f>
        <v>3</v>
      </c>
      <c r="K29" s="21">
        <f>fixtures!B188</f>
        <v>2</v>
      </c>
      <c r="L29" s="21">
        <f>fixtures!B189</f>
        <v>2</v>
      </c>
      <c r="M29" s="21" t="s">
        <v>163</v>
      </c>
      <c r="N29" s="21">
        <f>fixtures!C186</f>
        <v>1</v>
      </c>
      <c r="O29" s="21" t="s">
        <v>163</v>
      </c>
      <c r="P29" s="21">
        <f>fixtures!C187</f>
        <v>2.5</v>
      </c>
      <c r="Q29" s="21">
        <f>fixtures!B191</f>
        <v>4</v>
      </c>
      <c r="R29" s="21">
        <f>fixtures!C189</f>
        <v>4</v>
      </c>
      <c r="S29" s="81">
        <f t="shared" si="0"/>
        <v>41</v>
      </c>
    </row>
    <row r="30" spans="1:19" ht="19.5" customHeight="1">
      <c r="A30" s="20">
        <v>40988</v>
      </c>
      <c r="B30" s="21">
        <v>28</v>
      </c>
      <c r="C30" s="21">
        <f>fixtures!G184</f>
        <v>2</v>
      </c>
      <c r="D30" s="21">
        <f>fixtures!H185</f>
        <v>1</v>
      </c>
      <c r="E30" s="21">
        <f>fixtures!G185</f>
        <v>5</v>
      </c>
      <c r="F30" s="21">
        <f>fixtures!H187</f>
        <v>1</v>
      </c>
      <c r="G30" s="21">
        <f>fixtures!G186</f>
        <v>4</v>
      </c>
      <c r="H30" s="21">
        <f>fixtures!H189</f>
        <v>1</v>
      </c>
      <c r="I30" s="21">
        <f>fixtures!H191</f>
        <v>6</v>
      </c>
      <c r="J30" s="21">
        <f>fixtures!G187</f>
        <v>5</v>
      </c>
      <c r="K30" s="21">
        <f>fixtures!H184</f>
        <v>4</v>
      </c>
      <c r="L30" s="21">
        <f>fixtures!H186</f>
        <v>2</v>
      </c>
      <c r="M30" s="21" t="s">
        <v>163</v>
      </c>
      <c r="N30" s="21">
        <f>fixtures!G188</f>
        <v>1</v>
      </c>
      <c r="O30" s="21">
        <f>fixtures!G189</f>
        <v>5</v>
      </c>
      <c r="P30" s="21" t="s">
        <v>163</v>
      </c>
      <c r="Q30" s="21">
        <f>fixtures!H188</f>
        <v>5</v>
      </c>
      <c r="R30" s="21">
        <f>fixtures!G191</f>
        <v>0</v>
      </c>
      <c r="S30" s="81">
        <f t="shared" si="0"/>
        <v>42</v>
      </c>
    </row>
    <row r="31" spans="1:19" ht="19.5" customHeight="1">
      <c r="A31" s="20">
        <v>40995</v>
      </c>
      <c r="B31" s="21">
        <v>29</v>
      </c>
      <c r="C31" s="21">
        <f>fixtures!B197</f>
        <v>0</v>
      </c>
      <c r="D31" s="21">
        <f>fixtures!C202</f>
        <v>3</v>
      </c>
      <c r="E31" s="21">
        <f>fixtures!B198</f>
        <v>2</v>
      </c>
      <c r="F31" s="21">
        <f>fixtures!B199</f>
        <v>5</v>
      </c>
      <c r="G31" s="21">
        <f>fixtures!C200</f>
        <v>3</v>
      </c>
      <c r="H31" s="21">
        <f>fixtures!B200</f>
        <v>3</v>
      </c>
      <c r="I31" s="21" t="s">
        <v>163</v>
      </c>
      <c r="J31" s="21">
        <f>fixtures!C197</f>
        <v>6</v>
      </c>
      <c r="K31" s="21">
        <f>fixtures!B202</f>
        <v>3</v>
      </c>
      <c r="L31" s="21">
        <f>fixtures!C204</f>
        <v>0</v>
      </c>
      <c r="M31" s="21" t="s">
        <v>163</v>
      </c>
      <c r="N31" s="21">
        <f>fixtures!B203</f>
        <v>3</v>
      </c>
      <c r="O31" s="21">
        <f>fixtures!C203</f>
        <v>3</v>
      </c>
      <c r="P31" s="21">
        <f>fixtures!B204</f>
        <v>6</v>
      </c>
      <c r="Q31" s="21">
        <f>fixtures!C199</f>
        <v>1</v>
      </c>
      <c r="R31" s="21">
        <f>fixtures!C198</f>
        <v>4</v>
      </c>
      <c r="S31" s="81">
        <f t="shared" si="0"/>
        <v>42</v>
      </c>
    </row>
    <row r="32" spans="1:19" ht="19.5" customHeight="1">
      <c r="A32" s="20">
        <v>41002</v>
      </c>
      <c r="B32" s="21">
        <v>30</v>
      </c>
      <c r="C32" s="21">
        <f>fixtures!H204</f>
        <v>2</v>
      </c>
      <c r="D32" s="21">
        <f>fixtures!G197</f>
        <v>0</v>
      </c>
      <c r="E32" s="21">
        <f>fixtures!H198</f>
        <v>1</v>
      </c>
      <c r="F32" s="21">
        <f>fixtures!G198</f>
        <v>5</v>
      </c>
      <c r="G32" s="21">
        <f>fixtures!H202</f>
        <v>4</v>
      </c>
      <c r="H32" s="21">
        <f>fixtures!H199</f>
        <v>1</v>
      </c>
      <c r="I32" s="21">
        <f>fixtures!H203</f>
        <v>2</v>
      </c>
      <c r="J32" s="21">
        <f>fixtures!G199</f>
        <v>5</v>
      </c>
      <c r="K32" s="21">
        <f>fixtures!G200</f>
        <v>5</v>
      </c>
      <c r="L32" s="21">
        <f>fixtures!H200</f>
        <v>1</v>
      </c>
      <c r="M32" s="21" t="s">
        <v>163</v>
      </c>
      <c r="N32" s="21" t="s">
        <v>163</v>
      </c>
      <c r="O32" s="21">
        <f>fixtures!G202</f>
        <v>2</v>
      </c>
      <c r="P32" s="21">
        <f>fixtures!H197</f>
        <v>6</v>
      </c>
      <c r="Q32" s="21">
        <f>fixtures!G203</f>
        <v>4</v>
      </c>
      <c r="R32" s="21">
        <f>fixtures!G204</f>
        <v>4</v>
      </c>
      <c r="S32" s="81">
        <f t="shared" si="0"/>
        <v>42</v>
      </c>
    </row>
    <row r="33" spans="1:18" s="48" customFormat="1" ht="27.75" customHeight="1" thickBot="1">
      <c r="A33" s="107" t="s">
        <v>31</v>
      </c>
      <c r="B33" s="108"/>
      <c r="C33" s="109">
        <f>SUM(C3:C32)</f>
        <v>93</v>
      </c>
      <c r="D33" s="109">
        <f aca="true" t="shared" si="1" ref="D33:R33">SUM(D3:D32)</f>
        <v>76</v>
      </c>
      <c r="E33" s="109">
        <f t="shared" si="1"/>
        <v>83</v>
      </c>
      <c r="F33" s="109">
        <f t="shared" si="1"/>
        <v>95</v>
      </c>
      <c r="G33" s="109">
        <f t="shared" si="1"/>
        <v>79</v>
      </c>
      <c r="H33" s="109">
        <f t="shared" si="1"/>
        <v>71</v>
      </c>
      <c r="I33" s="109">
        <f t="shared" si="1"/>
        <v>88.5</v>
      </c>
      <c r="J33" s="109">
        <f t="shared" si="1"/>
        <v>100.5</v>
      </c>
      <c r="K33" s="109">
        <f t="shared" si="1"/>
        <v>79.5</v>
      </c>
      <c r="L33" s="109">
        <f t="shared" si="1"/>
        <v>57</v>
      </c>
      <c r="M33" s="109">
        <f t="shared" si="1"/>
        <v>0</v>
      </c>
      <c r="N33" s="109">
        <f t="shared" si="1"/>
        <v>78</v>
      </c>
      <c r="O33" s="109">
        <f t="shared" si="1"/>
        <v>98</v>
      </c>
      <c r="P33" s="109">
        <f t="shared" si="1"/>
        <v>89.5</v>
      </c>
      <c r="Q33" s="109">
        <f t="shared" si="1"/>
        <v>72</v>
      </c>
      <c r="R33" s="109">
        <f t="shared" si="1"/>
        <v>94</v>
      </c>
    </row>
    <row r="34" spans="1:18" ht="19.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9.5" customHeight="1">
      <c r="A35" s="25"/>
      <c r="B35" s="26" t="s">
        <v>28</v>
      </c>
      <c r="C35" s="26">
        <f>COUNTIF(C3:C32,"6")</f>
        <v>1</v>
      </c>
      <c r="D35" s="26">
        <f aca="true" t="shared" si="2" ref="D35:P35">COUNTIF(D3:D32,"6")</f>
        <v>2</v>
      </c>
      <c r="E35" s="26">
        <f t="shared" si="2"/>
        <v>2</v>
      </c>
      <c r="F35" s="26">
        <f t="shared" si="2"/>
        <v>2</v>
      </c>
      <c r="G35" s="26">
        <f t="shared" si="2"/>
        <v>0</v>
      </c>
      <c r="H35" s="26">
        <f t="shared" si="2"/>
        <v>0</v>
      </c>
      <c r="I35" s="26">
        <f t="shared" si="2"/>
        <v>1</v>
      </c>
      <c r="J35" s="26">
        <f t="shared" si="2"/>
        <v>1</v>
      </c>
      <c r="K35" s="26">
        <f t="shared" si="2"/>
        <v>1</v>
      </c>
      <c r="L35" s="26">
        <f t="shared" si="2"/>
        <v>0</v>
      </c>
      <c r="M35" s="26">
        <f t="shared" si="2"/>
        <v>0</v>
      </c>
      <c r="N35" s="26">
        <f t="shared" si="2"/>
        <v>1</v>
      </c>
      <c r="O35" s="26">
        <f t="shared" si="2"/>
        <v>0</v>
      </c>
      <c r="P35" s="26">
        <f t="shared" si="2"/>
        <v>2</v>
      </c>
      <c r="Q35" s="26">
        <f>COUNTIF(Q3:Q32,"6")</f>
        <v>0</v>
      </c>
      <c r="R35" s="26">
        <f>COUNTIF(R3:R32,"6")</f>
        <v>2</v>
      </c>
    </row>
    <row r="36" spans="1:18" ht="19.5" customHeight="1">
      <c r="A36" s="25"/>
      <c r="B36" s="26" t="s">
        <v>133</v>
      </c>
      <c r="C36" s="26">
        <f>COUNTIF(C2:C32,"5.5")</f>
        <v>0</v>
      </c>
      <c r="D36" s="26">
        <f aca="true" t="shared" si="3" ref="D36:P36">COUNTIF(D2:D32,"5.5")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  <c r="O36" s="26">
        <f t="shared" si="3"/>
        <v>0</v>
      </c>
      <c r="P36" s="26">
        <f t="shared" si="3"/>
        <v>0</v>
      </c>
      <c r="Q36" s="26">
        <f>COUNTIF(Q2:Q32,"5.5")</f>
        <v>0</v>
      </c>
      <c r="R36" s="26">
        <f>COUNTIF(R2:R32,"5.5")</f>
        <v>0</v>
      </c>
    </row>
    <row r="37" spans="1:18" ht="19.5" customHeight="1">
      <c r="A37" s="25"/>
      <c r="B37" s="26" t="s">
        <v>19</v>
      </c>
      <c r="C37" s="26">
        <f>COUNTIF(C3:C32,"5")</f>
        <v>8</v>
      </c>
      <c r="D37" s="26">
        <f aca="true" t="shared" si="4" ref="D37:P37">COUNTIF(D3:D32,"5")</f>
        <v>1</v>
      </c>
      <c r="E37" s="26">
        <f t="shared" si="4"/>
        <v>2</v>
      </c>
      <c r="F37" s="26">
        <f t="shared" si="4"/>
        <v>7</v>
      </c>
      <c r="G37" s="26">
        <f t="shared" si="4"/>
        <v>3</v>
      </c>
      <c r="H37" s="26">
        <f t="shared" si="4"/>
        <v>2</v>
      </c>
      <c r="I37" s="26">
        <f t="shared" si="4"/>
        <v>4</v>
      </c>
      <c r="J37" s="26">
        <f t="shared" si="4"/>
        <v>8</v>
      </c>
      <c r="K37" s="26">
        <f t="shared" si="4"/>
        <v>3</v>
      </c>
      <c r="L37" s="26">
        <f t="shared" si="4"/>
        <v>0</v>
      </c>
      <c r="M37" s="26">
        <f t="shared" si="4"/>
        <v>0</v>
      </c>
      <c r="N37" s="26">
        <f t="shared" si="4"/>
        <v>4</v>
      </c>
      <c r="O37" s="26">
        <f t="shared" si="4"/>
        <v>7</v>
      </c>
      <c r="P37" s="26">
        <f t="shared" si="4"/>
        <v>2</v>
      </c>
      <c r="Q37" s="26">
        <f>COUNTIF(Q3:Q32,"5")</f>
        <v>2</v>
      </c>
      <c r="R37" s="26">
        <f>COUNTIF(R3:R32,"5")</f>
        <v>4</v>
      </c>
    </row>
    <row r="38" spans="1:18" ht="19.5" customHeight="1">
      <c r="A38" s="25"/>
      <c r="B38" s="26" t="s">
        <v>20</v>
      </c>
      <c r="C38" s="26">
        <f>COUNTIF(C3:C32,"4")</f>
        <v>4</v>
      </c>
      <c r="D38" s="26">
        <f aca="true" t="shared" si="5" ref="D38:P38">COUNTIF(D3:D32,"4")</f>
        <v>6</v>
      </c>
      <c r="E38" s="26">
        <f t="shared" si="5"/>
        <v>10</v>
      </c>
      <c r="F38" s="26">
        <f t="shared" si="5"/>
        <v>4</v>
      </c>
      <c r="G38" s="26">
        <f t="shared" si="5"/>
        <v>7</v>
      </c>
      <c r="H38" s="26">
        <f t="shared" si="5"/>
        <v>8</v>
      </c>
      <c r="I38" s="26">
        <f t="shared" si="5"/>
        <v>8</v>
      </c>
      <c r="J38" s="26">
        <f t="shared" si="5"/>
        <v>6</v>
      </c>
      <c r="K38" s="26">
        <f t="shared" si="5"/>
        <v>4</v>
      </c>
      <c r="L38" s="26">
        <f t="shared" si="5"/>
        <v>5</v>
      </c>
      <c r="M38" s="26">
        <f t="shared" si="5"/>
        <v>0</v>
      </c>
      <c r="N38" s="26">
        <f t="shared" si="5"/>
        <v>6</v>
      </c>
      <c r="O38" s="26">
        <f t="shared" si="5"/>
        <v>9</v>
      </c>
      <c r="P38" s="26">
        <f t="shared" si="5"/>
        <v>8</v>
      </c>
      <c r="Q38" s="26">
        <f>COUNTIF(Q3:Q32,"4")</f>
        <v>7</v>
      </c>
      <c r="R38" s="26">
        <f>COUNTIF(R3:R32,"4")</f>
        <v>7</v>
      </c>
    </row>
    <row r="39" spans="1:18" ht="19.5" customHeight="1">
      <c r="A39" s="25"/>
      <c r="B39" s="26" t="s">
        <v>130</v>
      </c>
      <c r="C39" s="26">
        <f>COUNTIF(C4:C32,"3.5")</f>
        <v>0</v>
      </c>
      <c r="D39" s="26">
        <f aca="true" t="shared" si="6" ref="D39:P39">COUNTIF(D4:D32,"3.5")</f>
        <v>0</v>
      </c>
      <c r="E39" s="26">
        <f t="shared" si="6"/>
        <v>0</v>
      </c>
      <c r="F39" s="26">
        <f t="shared" si="6"/>
        <v>0</v>
      </c>
      <c r="G39" s="26">
        <f t="shared" si="6"/>
        <v>0</v>
      </c>
      <c r="H39" s="26">
        <f t="shared" si="6"/>
        <v>0</v>
      </c>
      <c r="I39" s="26">
        <f t="shared" si="6"/>
        <v>1</v>
      </c>
      <c r="J39" s="26">
        <f t="shared" si="6"/>
        <v>1</v>
      </c>
      <c r="K39" s="26">
        <f t="shared" si="6"/>
        <v>0</v>
      </c>
      <c r="L39" s="26">
        <f t="shared" si="6"/>
        <v>0</v>
      </c>
      <c r="M39" s="26">
        <f t="shared" si="6"/>
        <v>0</v>
      </c>
      <c r="N39" s="26">
        <f t="shared" si="6"/>
        <v>0</v>
      </c>
      <c r="O39" s="26">
        <f t="shared" si="6"/>
        <v>0</v>
      </c>
      <c r="P39" s="26">
        <f t="shared" si="6"/>
        <v>0</v>
      </c>
      <c r="Q39" s="26">
        <f>COUNTIF(Q4:Q32,"3.5")</f>
        <v>0</v>
      </c>
      <c r="R39" s="26">
        <f>COUNTIF(R4:R32,"3.5")</f>
        <v>0</v>
      </c>
    </row>
    <row r="40" spans="1:18" ht="19.5" customHeight="1">
      <c r="A40" s="26" t="s">
        <v>21</v>
      </c>
      <c r="B40" s="42"/>
      <c r="C40" s="39">
        <f>SUM(C35:C39)</f>
        <v>13</v>
      </c>
      <c r="D40" s="39">
        <f aca="true" t="shared" si="7" ref="D40:R40">SUM(D35:D39)</f>
        <v>9</v>
      </c>
      <c r="E40" s="39">
        <f t="shared" si="7"/>
        <v>14</v>
      </c>
      <c r="F40" s="39">
        <f t="shared" si="7"/>
        <v>13</v>
      </c>
      <c r="G40" s="39">
        <f t="shared" si="7"/>
        <v>10</v>
      </c>
      <c r="H40" s="39">
        <f t="shared" si="7"/>
        <v>10</v>
      </c>
      <c r="I40" s="39">
        <f t="shared" si="7"/>
        <v>14</v>
      </c>
      <c r="J40" s="39">
        <f t="shared" si="7"/>
        <v>16</v>
      </c>
      <c r="K40" s="39">
        <f t="shared" si="7"/>
        <v>8</v>
      </c>
      <c r="L40" s="39">
        <f t="shared" si="7"/>
        <v>5</v>
      </c>
      <c r="M40" s="39">
        <f t="shared" si="7"/>
        <v>0</v>
      </c>
      <c r="N40" s="39">
        <f t="shared" si="7"/>
        <v>11</v>
      </c>
      <c r="O40" s="39">
        <f t="shared" si="7"/>
        <v>16</v>
      </c>
      <c r="P40" s="39">
        <f t="shared" si="7"/>
        <v>12</v>
      </c>
      <c r="Q40" s="39">
        <f t="shared" si="7"/>
        <v>9</v>
      </c>
      <c r="R40" s="39">
        <f t="shared" si="7"/>
        <v>13</v>
      </c>
    </row>
    <row r="41" spans="1:18" ht="19.5" customHeight="1">
      <c r="A41" s="26"/>
      <c r="B41" s="4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9.5" customHeight="1">
      <c r="A42" s="25" t="s">
        <v>32</v>
      </c>
      <c r="B42" s="26" t="s">
        <v>29</v>
      </c>
      <c r="C42" s="26">
        <f>COUNTIF(C3:C32,"3")</f>
        <v>4</v>
      </c>
      <c r="D42" s="26">
        <f aca="true" t="shared" si="8" ref="D42:P42">COUNTIF(D3:D32,"3")</f>
        <v>5</v>
      </c>
      <c r="E42" s="26">
        <f t="shared" si="8"/>
        <v>2</v>
      </c>
      <c r="F42" s="26">
        <f t="shared" si="8"/>
        <v>6</v>
      </c>
      <c r="G42" s="26">
        <f t="shared" si="8"/>
        <v>5</v>
      </c>
      <c r="H42" s="26">
        <f t="shared" si="8"/>
        <v>5</v>
      </c>
      <c r="I42" s="26">
        <f t="shared" si="8"/>
        <v>2</v>
      </c>
      <c r="J42" s="26">
        <f t="shared" si="8"/>
        <v>5</v>
      </c>
      <c r="K42" s="26">
        <f t="shared" si="8"/>
        <v>8</v>
      </c>
      <c r="L42" s="26">
        <f t="shared" si="8"/>
        <v>2</v>
      </c>
      <c r="M42" s="26">
        <f t="shared" si="8"/>
        <v>0</v>
      </c>
      <c r="N42" s="26">
        <f t="shared" si="8"/>
        <v>4</v>
      </c>
      <c r="O42" s="26">
        <f t="shared" si="8"/>
        <v>6</v>
      </c>
      <c r="P42" s="26">
        <f t="shared" si="8"/>
        <v>8</v>
      </c>
      <c r="Q42" s="26">
        <f>COUNTIF(Q3:Q32,"3")</f>
        <v>4</v>
      </c>
      <c r="R42" s="26">
        <f>COUNTIF(R3:R32,"3")</f>
        <v>6</v>
      </c>
    </row>
    <row r="44" spans="1:18" ht="19.5" customHeight="1">
      <c r="A44" s="25"/>
      <c r="B44" s="26" t="s">
        <v>131</v>
      </c>
      <c r="C44" s="26">
        <f>COUNTIF(C2:C32,"2.5")</f>
        <v>0</v>
      </c>
      <c r="D44" s="26">
        <f aca="true" t="shared" si="9" ref="D44:P44">COUNTIF(D2:D32,"2.5")</f>
        <v>0</v>
      </c>
      <c r="E44" s="26">
        <f t="shared" si="9"/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1</v>
      </c>
      <c r="L44" s="26">
        <f t="shared" si="9"/>
        <v>0</v>
      </c>
      <c r="M44" s="26">
        <f t="shared" si="9"/>
        <v>0</v>
      </c>
      <c r="N44" s="26">
        <f t="shared" si="9"/>
        <v>0</v>
      </c>
      <c r="O44" s="26">
        <f t="shared" si="9"/>
        <v>0</v>
      </c>
      <c r="P44" s="26">
        <f t="shared" si="9"/>
        <v>1</v>
      </c>
      <c r="Q44" s="26">
        <f>COUNTIF(Q2:Q32,"2.5")</f>
        <v>0</v>
      </c>
      <c r="R44" s="26">
        <f>COUNTIF(R2:R32,"2.5")</f>
        <v>0</v>
      </c>
    </row>
    <row r="45" spans="1:18" ht="19.5" customHeight="1">
      <c r="A45" s="25"/>
      <c r="B45" s="26" t="s">
        <v>22</v>
      </c>
      <c r="C45" s="26">
        <f>COUNTIF(C3:C32,"2")</f>
        <v>9</v>
      </c>
      <c r="D45" s="26">
        <f aca="true" t="shared" si="10" ref="D45:P45">COUNTIF(D3:D32,"2")</f>
        <v>7</v>
      </c>
      <c r="E45" s="26">
        <f t="shared" si="10"/>
        <v>4</v>
      </c>
      <c r="F45" s="26">
        <f t="shared" si="10"/>
        <v>6</v>
      </c>
      <c r="G45" s="26">
        <f t="shared" si="10"/>
        <v>8</v>
      </c>
      <c r="H45" s="26">
        <f t="shared" si="10"/>
        <v>4</v>
      </c>
      <c r="I45" s="26">
        <f t="shared" si="10"/>
        <v>9</v>
      </c>
      <c r="J45" s="26">
        <f t="shared" si="10"/>
        <v>5</v>
      </c>
      <c r="K45" s="26">
        <f t="shared" si="10"/>
        <v>6</v>
      </c>
      <c r="L45" s="26">
        <f t="shared" si="10"/>
        <v>14</v>
      </c>
      <c r="M45" s="26">
        <f t="shared" si="10"/>
        <v>0</v>
      </c>
      <c r="N45" s="26">
        <f t="shared" si="10"/>
        <v>4</v>
      </c>
      <c r="O45" s="26">
        <f t="shared" si="10"/>
        <v>4</v>
      </c>
      <c r="P45" s="26">
        <f t="shared" si="10"/>
        <v>3</v>
      </c>
      <c r="Q45" s="26">
        <f>COUNTIF(Q3:Q32,"2")</f>
        <v>8</v>
      </c>
      <c r="R45" s="26">
        <f>COUNTIF(R3:R32,"2")</f>
        <v>8</v>
      </c>
    </row>
    <row r="46" spans="1:18" ht="19.5" customHeight="1">
      <c r="A46" s="25"/>
      <c r="B46" s="26" t="s">
        <v>23</v>
      </c>
      <c r="C46" s="26">
        <f>COUNTIF(C3:C32,"1")</f>
        <v>1</v>
      </c>
      <c r="D46" s="26">
        <f aca="true" t="shared" si="11" ref="D46:P46">COUNTIF(D3:D32,"1")</f>
        <v>6</v>
      </c>
      <c r="E46" s="26">
        <f t="shared" si="11"/>
        <v>7</v>
      </c>
      <c r="F46" s="26">
        <f t="shared" si="11"/>
        <v>2</v>
      </c>
      <c r="G46" s="26">
        <f t="shared" si="11"/>
        <v>5</v>
      </c>
      <c r="H46" s="26">
        <f t="shared" si="11"/>
        <v>6</v>
      </c>
      <c r="I46" s="26">
        <f t="shared" si="11"/>
        <v>3</v>
      </c>
      <c r="J46" s="26">
        <f t="shared" si="11"/>
        <v>2</v>
      </c>
      <c r="K46" s="26">
        <f t="shared" si="11"/>
        <v>4</v>
      </c>
      <c r="L46" s="26">
        <f t="shared" si="11"/>
        <v>3</v>
      </c>
      <c r="M46" s="26">
        <f t="shared" si="11"/>
        <v>0</v>
      </c>
      <c r="N46" s="26">
        <f t="shared" si="11"/>
        <v>8</v>
      </c>
      <c r="O46" s="26">
        <f t="shared" si="11"/>
        <v>1</v>
      </c>
      <c r="P46" s="26">
        <f t="shared" si="11"/>
        <v>3</v>
      </c>
      <c r="Q46" s="26">
        <f>COUNTIF(Q3:Q32,"1")</f>
        <v>6</v>
      </c>
      <c r="R46" s="26">
        <f>COUNTIF(R3:R32,"1")</f>
        <v>0</v>
      </c>
    </row>
    <row r="47" spans="1:18" ht="19.5" customHeight="1">
      <c r="A47" s="25"/>
      <c r="B47" s="26" t="s">
        <v>134</v>
      </c>
      <c r="C47" s="26">
        <f>COUNTIF(C2:C32,"0.5")</f>
        <v>0</v>
      </c>
      <c r="D47" s="26">
        <f aca="true" t="shared" si="12" ref="D47:P47">COUNTIF(D2:D32,"0.5")</f>
        <v>0</v>
      </c>
      <c r="E47" s="26">
        <f t="shared" si="12"/>
        <v>0</v>
      </c>
      <c r="F47" s="26">
        <f t="shared" si="12"/>
        <v>0</v>
      </c>
      <c r="G47" s="26">
        <f t="shared" si="12"/>
        <v>0</v>
      </c>
      <c r="H47" s="26">
        <f t="shared" si="12"/>
        <v>0</v>
      </c>
      <c r="I47" s="26">
        <f t="shared" si="12"/>
        <v>0</v>
      </c>
      <c r="J47" s="26">
        <f t="shared" si="12"/>
        <v>0</v>
      </c>
      <c r="K47" s="26">
        <f t="shared" si="12"/>
        <v>0</v>
      </c>
      <c r="L47" s="26">
        <f t="shared" si="12"/>
        <v>0</v>
      </c>
      <c r="M47" s="26">
        <f t="shared" si="12"/>
        <v>0</v>
      </c>
      <c r="N47" s="26">
        <f t="shared" si="12"/>
        <v>0</v>
      </c>
      <c r="O47" s="26">
        <f t="shared" si="12"/>
        <v>0</v>
      </c>
      <c r="P47" s="26">
        <f t="shared" si="12"/>
        <v>0</v>
      </c>
      <c r="Q47" s="26">
        <f>COUNTIF(Q2:Q32,"0.5")</f>
        <v>0</v>
      </c>
      <c r="R47" s="26">
        <f>COUNTIF(R2:R32,"0.5")</f>
        <v>0</v>
      </c>
    </row>
    <row r="48" spans="1:18" ht="19.5" customHeight="1">
      <c r="A48" s="25"/>
      <c r="B48" s="26" t="s">
        <v>24</v>
      </c>
      <c r="C48" s="26">
        <f>COUNTIF(C3:C32,"0")</f>
        <v>1</v>
      </c>
      <c r="D48" s="26">
        <f aca="true" t="shared" si="13" ref="D48:P48">COUNTIF(D3:D32,"0")</f>
        <v>1</v>
      </c>
      <c r="E48" s="26">
        <f t="shared" si="13"/>
        <v>1</v>
      </c>
      <c r="F48" s="26">
        <f t="shared" si="13"/>
        <v>1</v>
      </c>
      <c r="G48" s="26">
        <f t="shared" si="13"/>
        <v>0</v>
      </c>
      <c r="H48" s="26">
        <f t="shared" si="13"/>
        <v>2</v>
      </c>
      <c r="I48" s="26">
        <f t="shared" si="13"/>
        <v>0</v>
      </c>
      <c r="J48" s="26">
        <f t="shared" si="13"/>
        <v>0</v>
      </c>
      <c r="K48" s="26">
        <f t="shared" si="13"/>
        <v>1</v>
      </c>
      <c r="L48" s="26">
        <f t="shared" si="13"/>
        <v>3</v>
      </c>
      <c r="M48" s="26">
        <f t="shared" si="13"/>
        <v>0</v>
      </c>
      <c r="N48" s="26">
        <f t="shared" si="13"/>
        <v>1</v>
      </c>
      <c r="O48" s="26">
        <f t="shared" si="13"/>
        <v>1</v>
      </c>
      <c r="P48" s="26">
        <f t="shared" si="13"/>
        <v>1</v>
      </c>
      <c r="Q48" s="26">
        <f>COUNTIF(Q3:Q32,"0")</f>
        <v>1</v>
      </c>
      <c r="R48" s="26">
        <f>COUNTIF(R3:R32,"0")</f>
        <v>1</v>
      </c>
    </row>
    <row r="49" spans="1:18" ht="19.5" customHeight="1">
      <c r="A49" s="38" t="s">
        <v>25</v>
      </c>
      <c r="B49" s="31"/>
      <c r="C49" s="40">
        <f>SUM(C44:C48)</f>
        <v>11</v>
      </c>
      <c r="D49" s="40">
        <f aca="true" t="shared" si="14" ref="D49:R49">SUM(D44:D48)</f>
        <v>14</v>
      </c>
      <c r="E49" s="40">
        <f t="shared" si="14"/>
        <v>12</v>
      </c>
      <c r="F49" s="40">
        <f t="shared" si="14"/>
        <v>9</v>
      </c>
      <c r="G49" s="40">
        <f t="shared" si="14"/>
        <v>13</v>
      </c>
      <c r="H49" s="40">
        <f t="shared" si="14"/>
        <v>12</v>
      </c>
      <c r="I49" s="40">
        <f t="shared" si="14"/>
        <v>12</v>
      </c>
      <c r="J49" s="40">
        <f t="shared" si="14"/>
        <v>7</v>
      </c>
      <c r="K49" s="40">
        <f t="shared" si="14"/>
        <v>12</v>
      </c>
      <c r="L49" s="40">
        <f t="shared" si="14"/>
        <v>20</v>
      </c>
      <c r="M49" s="40">
        <f t="shared" si="14"/>
        <v>0</v>
      </c>
      <c r="N49" s="40">
        <f t="shared" si="14"/>
        <v>13</v>
      </c>
      <c r="O49" s="40">
        <f t="shared" si="14"/>
        <v>6</v>
      </c>
      <c r="P49" s="40">
        <f t="shared" si="14"/>
        <v>8</v>
      </c>
      <c r="Q49" s="40">
        <f t="shared" si="14"/>
        <v>15</v>
      </c>
      <c r="R49" s="40">
        <f t="shared" si="14"/>
        <v>9</v>
      </c>
    </row>
    <row r="50" spans="1:18" ht="19.5" customHeight="1">
      <c r="A50" s="38" t="s">
        <v>27</v>
      </c>
      <c r="B50" s="31"/>
      <c r="C50" s="41">
        <f aca="true" t="shared" si="15" ref="C50:R50">C40+C42+C49</f>
        <v>28</v>
      </c>
      <c r="D50" s="41">
        <f t="shared" si="15"/>
        <v>28</v>
      </c>
      <c r="E50" s="41">
        <f t="shared" si="15"/>
        <v>28</v>
      </c>
      <c r="F50" s="41">
        <f t="shared" si="15"/>
        <v>28</v>
      </c>
      <c r="G50" s="41">
        <f t="shared" si="15"/>
        <v>28</v>
      </c>
      <c r="H50" s="41">
        <f t="shared" si="15"/>
        <v>27</v>
      </c>
      <c r="I50" s="41">
        <f t="shared" si="15"/>
        <v>28</v>
      </c>
      <c r="J50" s="41">
        <f t="shared" si="15"/>
        <v>28</v>
      </c>
      <c r="K50" s="41">
        <f t="shared" si="15"/>
        <v>28</v>
      </c>
      <c r="L50" s="41">
        <f t="shared" si="15"/>
        <v>27</v>
      </c>
      <c r="M50" s="41">
        <f t="shared" si="15"/>
        <v>0</v>
      </c>
      <c r="N50" s="41">
        <f t="shared" si="15"/>
        <v>28</v>
      </c>
      <c r="O50" s="41">
        <f t="shared" si="15"/>
        <v>28</v>
      </c>
      <c r="P50" s="41">
        <f t="shared" si="15"/>
        <v>28</v>
      </c>
      <c r="Q50" s="41">
        <f t="shared" si="15"/>
        <v>28</v>
      </c>
      <c r="R50" s="41">
        <f t="shared" si="15"/>
        <v>28</v>
      </c>
    </row>
    <row r="51" spans="1:18" ht="19.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9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43.25">
      <c r="A53" s="17"/>
      <c r="B53" s="44"/>
      <c r="C53" s="43" t="s">
        <v>3</v>
      </c>
      <c r="D53" s="43" t="s">
        <v>0</v>
      </c>
      <c r="E53" s="43" t="s">
        <v>1</v>
      </c>
      <c r="F53" s="43" t="s">
        <v>15</v>
      </c>
      <c r="G53" s="43" t="s">
        <v>16</v>
      </c>
      <c r="H53" s="43" t="s">
        <v>4</v>
      </c>
      <c r="I53" s="43" t="s">
        <v>35</v>
      </c>
      <c r="J53" s="43" t="s">
        <v>36</v>
      </c>
      <c r="K53" s="43" t="s">
        <v>17</v>
      </c>
      <c r="L53" s="43" t="s">
        <v>2</v>
      </c>
      <c r="M53" s="43" t="s">
        <v>199</v>
      </c>
      <c r="N53" s="43" t="s">
        <v>204</v>
      </c>
      <c r="O53" s="43" t="s">
        <v>116</v>
      </c>
      <c r="P53" s="43" t="s">
        <v>5</v>
      </c>
      <c r="Q53" s="43" t="s">
        <v>6</v>
      </c>
      <c r="R53" s="43" t="s">
        <v>117</v>
      </c>
    </row>
    <row r="54" ht="19.5" customHeight="1">
      <c r="R54" s="16"/>
    </row>
    <row r="55" spans="1:18" ht="19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12"/>
    </row>
    <row r="56" spans="1:18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12"/>
    </row>
    <row r="57" ht="19.5" customHeight="1">
      <c r="R57" s="16"/>
    </row>
    <row r="59" ht="19.5" customHeight="1">
      <c r="R59" s="16"/>
    </row>
    <row r="60" ht="19.5" customHeight="1">
      <c r="R60" s="16"/>
    </row>
    <row r="61" ht="19.5" customHeight="1">
      <c r="R61" s="16"/>
    </row>
    <row r="62" ht="19.5" customHeight="1">
      <c r="R62" s="16"/>
    </row>
    <row r="63" ht="19.5" customHeight="1">
      <c r="R63" s="16"/>
    </row>
    <row r="64" ht="19.5" customHeight="1">
      <c r="R64" s="113"/>
    </row>
    <row r="65" ht="19.5" customHeight="1">
      <c r="R65" s="114"/>
    </row>
    <row r="69" spans="16:18" ht="19.5" customHeight="1">
      <c r="P69" s="8"/>
      <c r="Q69" s="8"/>
      <c r="R69" s="8"/>
    </row>
    <row r="70" spans="16:18" ht="19.5" customHeight="1">
      <c r="P70" s="8"/>
      <c r="Q70" s="8"/>
      <c r="R70" s="8"/>
    </row>
    <row r="71" spans="16:18" ht="19.5" customHeight="1">
      <c r="P71" s="8"/>
      <c r="Q71" s="8"/>
      <c r="R71" s="8"/>
    </row>
    <row r="72" spans="16:18" ht="19.5" customHeight="1">
      <c r="P72" s="8"/>
      <c r="Q72" s="8"/>
      <c r="R72" s="8"/>
    </row>
    <row r="73" spans="16:18" ht="19.5" customHeight="1">
      <c r="P73" s="8"/>
      <c r="Q73" s="8"/>
      <c r="R73" s="8"/>
    </row>
    <row r="74" spans="16:18" ht="19.5" customHeight="1">
      <c r="P74" s="8"/>
      <c r="Q74" s="8"/>
      <c r="R74" s="8"/>
    </row>
    <row r="75" spans="16:18" ht="19.5" customHeight="1">
      <c r="P75" s="8"/>
      <c r="Q75" s="8"/>
      <c r="R75" s="8"/>
    </row>
    <row r="76" spans="16:18" ht="19.5" customHeight="1">
      <c r="P76" s="8"/>
      <c r="Q76" s="8"/>
      <c r="R76" s="8"/>
    </row>
    <row r="77" spans="16:18" ht="19.5" customHeight="1">
      <c r="P77" s="8"/>
      <c r="Q77" s="8"/>
      <c r="R77" s="8"/>
    </row>
    <row r="78" spans="16:18" ht="19.5" customHeight="1">
      <c r="P78" s="8"/>
      <c r="Q78" s="8"/>
      <c r="R78" s="8"/>
    </row>
    <row r="79" spans="16:18" ht="19.5" customHeight="1">
      <c r="P79" s="8"/>
      <c r="Q79" s="8"/>
      <c r="R79" s="8"/>
    </row>
    <row r="80" spans="16:18" ht="19.5" customHeight="1">
      <c r="P80" s="8"/>
      <c r="Q80" s="8"/>
      <c r="R80" s="8"/>
    </row>
    <row r="81" spans="16:18" ht="19.5" customHeight="1">
      <c r="P81" s="8"/>
      <c r="Q81" s="8"/>
      <c r="R81" s="8"/>
    </row>
    <row r="82" spans="16:18" ht="19.5" customHeight="1">
      <c r="P82" s="8"/>
      <c r="Q82" s="8"/>
      <c r="R82" s="8"/>
    </row>
  </sheetData>
  <conditionalFormatting sqref="C3:R32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zoomScale="70" zoomScaleNormal="70" workbookViewId="0" topLeftCell="A15">
      <selection activeCell="W9" sqref="W9"/>
    </sheetView>
  </sheetViews>
  <sheetFormatPr defaultColWidth="9.140625" defaultRowHeight="12.75"/>
  <cols>
    <col min="1" max="1" width="13.28125" style="30" customWidth="1"/>
    <col min="2" max="2" width="25.8515625" style="30" bestFit="1" customWidth="1"/>
    <col min="3" max="3" width="11.00390625" style="30" customWidth="1"/>
    <col min="4" max="4" width="7.7109375" style="30" customWidth="1"/>
    <col min="5" max="5" width="9.140625" style="30" customWidth="1"/>
    <col min="6" max="33" width="6.7109375" style="30" customWidth="1"/>
    <col min="34" max="16384" width="9.140625" style="30" customWidth="1"/>
  </cols>
  <sheetData>
    <row r="1" spans="8:24" s="2" customFormat="1" ht="23.25">
      <c r="H1" s="3" t="s">
        <v>303</v>
      </c>
      <c r="M1" s="166" t="s">
        <v>194</v>
      </c>
      <c r="N1" s="165"/>
      <c r="O1" s="165"/>
      <c r="P1" s="165"/>
      <c r="Q1" s="165"/>
      <c r="R1" s="165"/>
      <c r="T1" s="167" t="s">
        <v>193</v>
      </c>
      <c r="U1" s="168"/>
      <c r="V1" s="168"/>
      <c r="W1" s="168"/>
      <c r="X1" s="168"/>
    </row>
    <row r="2" spans="2:4" s="2" customFormat="1" ht="24" thickBot="1">
      <c r="B2" s="121"/>
      <c r="D2" s="3"/>
    </row>
    <row r="3" spans="2:33" s="2" customFormat="1" ht="141.75" customHeight="1" thickBot="1">
      <c r="B3" s="122" t="s">
        <v>8</v>
      </c>
      <c r="D3" s="395" t="s">
        <v>3</v>
      </c>
      <c r="E3" s="396"/>
      <c r="F3" s="395" t="s">
        <v>0</v>
      </c>
      <c r="G3" s="396"/>
      <c r="H3" s="395" t="s">
        <v>1</v>
      </c>
      <c r="I3" s="396"/>
      <c r="J3" s="397" t="s">
        <v>15</v>
      </c>
      <c r="K3" s="398"/>
      <c r="L3" s="395" t="s">
        <v>16</v>
      </c>
      <c r="M3" s="396"/>
      <c r="N3" s="395" t="s">
        <v>4</v>
      </c>
      <c r="O3" s="396"/>
      <c r="P3" s="395" t="s">
        <v>35</v>
      </c>
      <c r="Q3" s="396"/>
      <c r="R3" s="395" t="s">
        <v>36</v>
      </c>
      <c r="S3" s="396"/>
      <c r="T3" s="395" t="s">
        <v>17</v>
      </c>
      <c r="U3" s="396"/>
      <c r="V3" s="395" t="s">
        <v>2</v>
      </c>
      <c r="W3" s="396"/>
      <c r="X3" s="395" t="s">
        <v>204</v>
      </c>
      <c r="Y3" s="396"/>
      <c r="Z3" s="395" t="s">
        <v>116</v>
      </c>
      <c r="AA3" s="396"/>
      <c r="AB3" s="395" t="s">
        <v>5</v>
      </c>
      <c r="AC3" s="396"/>
      <c r="AD3" s="395" t="s">
        <v>6</v>
      </c>
      <c r="AE3" s="396"/>
      <c r="AF3" s="395" t="s">
        <v>117</v>
      </c>
      <c r="AG3" s="396"/>
    </row>
    <row r="4" spans="2:33" s="2" customFormat="1" ht="34.5" customHeight="1">
      <c r="B4" s="116" t="s">
        <v>3</v>
      </c>
      <c r="C4" s="79">
        <f>SUM(D4+F4+H4+J4+L4+N4+P4+R4+T4+V4+X4+Z4+AB4+AD4+AF4)</f>
        <v>0</v>
      </c>
      <c r="D4" s="117"/>
      <c r="E4" s="123"/>
      <c r="F4" s="136"/>
      <c r="G4" s="137"/>
      <c r="H4" s="136"/>
      <c r="I4" s="137"/>
      <c r="J4" s="138"/>
      <c r="K4" s="139"/>
      <c r="L4" s="136"/>
      <c r="M4" s="137"/>
      <c r="N4" s="136"/>
      <c r="O4" s="137"/>
      <c r="P4" s="136"/>
      <c r="Q4" s="137"/>
      <c r="R4" s="136"/>
      <c r="S4" s="137"/>
      <c r="T4" s="136"/>
      <c r="U4" s="137"/>
      <c r="V4" s="136"/>
      <c r="W4" s="137"/>
      <c r="X4" s="136"/>
      <c r="Y4" s="137"/>
      <c r="Z4" s="136"/>
      <c r="AA4" s="137"/>
      <c r="AB4" s="136"/>
      <c r="AC4" s="137"/>
      <c r="AD4" s="136"/>
      <c r="AE4" s="137"/>
      <c r="AF4" s="136"/>
      <c r="AG4" s="137"/>
    </row>
    <row r="5" spans="2:33" s="2" customFormat="1" ht="34.5" customHeight="1">
      <c r="B5" s="116" t="s">
        <v>0</v>
      </c>
      <c r="C5" s="79">
        <f>SUM(D5+F5+H5+J5+L5+N5+P5+R5+T5+V5+X5+Z5+AB5+AD5+AF5)</f>
        <v>0</v>
      </c>
      <c r="D5" s="140"/>
      <c r="E5" s="141"/>
      <c r="F5" s="124"/>
      <c r="G5" s="125"/>
      <c r="H5" s="140"/>
      <c r="I5" s="141"/>
      <c r="J5" s="142"/>
      <c r="K5" s="143"/>
      <c r="L5" s="142"/>
      <c r="M5" s="143"/>
      <c r="N5" s="140"/>
      <c r="O5" s="141"/>
      <c r="P5" s="140"/>
      <c r="Q5" s="141"/>
      <c r="R5" s="140"/>
      <c r="S5" s="141"/>
      <c r="T5" s="140"/>
      <c r="U5" s="141"/>
      <c r="V5" s="140"/>
      <c r="W5" s="141"/>
      <c r="X5" s="140"/>
      <c r="Y5" s="141"/>
      <c r="Z5" s="140"/>
      <c r="AA5" s="141"/>
      <c r="AB5" s="140"/>
      <c r="AC5" s="141"/>
      <c r="AD5" s="140"/>
      <c r="AE5" s="141"/>
      <c r="AF5" s="140"/>
      <c r="AG5" s="141"/>
    </row>
    <row r="6" spans="2:33" s="2" customFormat="1" ht="34.5" customHeight="1">
      <c r="B6" s="116" t="s">
        <v>1</v>
      </c>
      <c r="C6" s="79">
        <f>SUM(D6+F6+H6+J6+L6+N6+P6+R6+T6+V6+Z6+AB6+AD6+AF6)</f>
        <v>0</v>
      </c>
      <c r="D6" s="140"/>
      <c r="E6" s="141"/>
      <c r="F6" s="140"/>
      <c r="G6" s="141"/>
      <c r="H6" s="124"/>
      <c r="I6" s="125"/>
      <c r="J6" s="142"/>
      <c r="K6" s="143"/>
      <c r="L6" s="142"/>
      <c r="M6" s="143"/>
      <c r="N6" s="140"/>
      <c r="O6" s="141"/>
      <c r="P6" s="140"/>
      <c r="Q6" s="141"/>
      <c r="R6" s="140"/>
      <c r="S6" s="141"/>
      <c r="T6" s="140"/>
      <c r="U6" s="141"/>
      <c r="V6" s="140"/>
      <c r="W6" s="141"/>
      <c r="X6" s="140"/>
      <c r="Y6" s="141"/>
      <c r="Z6" s="140"/>
      <c r="AA6" s="141"/>
      <c r="AB6" s="140"/>
      <c r="AC6" s="141"/>
      <c r="AD6" s="140"/>
      <c r="AE6" s="141"/>
      <c r="AF6" s="140"/>
      <c r="AG6" s="141"/>
    </row>
    <row r="7" spans="2:33" s="129" customFormat="1" ht="34.5" customHeight="1">
      <c r="B7" s="126" t="s">
        <v>15</v>
      </c>
      <c r="C7" s="79">
        <f>SUM(D7+F7+H7+J7+L7+N7+P7+R7+T7+V7+Z7+AB7+AD7+AF7)</f>
        <v>0</v>
      </c>
      <c r="D7" s="142"/>
      <c r="E7" s="143"/>
      <c r="F7" s="142"/>
      <c r="G7" s="143"/>
      <c r="H7" s="142"/>
      <c r="I7" s="143"/>
      <c r="J7" s="127"/>
      <c r="K7" s="128"/>
      <c r="L7" s="142"/>
      <c r="M7" s="143"/>
      <c r="N7" s="142"/>
      <c r="O7" s="143"/>
      <c r="P7" s="142"/>
      <c r="Q7" s="143"/>
      <c r="R7" s="142"/>
      <c r="S7" s="143"/>
      <c r="T7" s="140"/>
      <c r="U7" s="141"/>
      <c r="V7" s="140"/>
      <c r="W7" s="141"/>
      <c r="X7" s="142"/>
      <c r="Y7" s="143"/>
      <c r="Z7" s="142"/>
      <c r="AA7" s="143"/>
      <c r="AB7" s="142"/>
      <c r="AC7" s="143"/>
      <c r="AD7" s="142"/>
      <c r="AE7" s="173"/>
      <c r="AF7" s="142"/>
      <c r="AG7" s="143"/>
    </row>
    <row r="8" spans="2:33" s="2" customFormat="1" ht="34.5" customHeight="1">
      <c r="B8" s="116" t="s">
        <v>16</v>
      </c>
      <c r="C8" s="79">
        <f>SUM(D8+F8+H8+J8+L8+N8+P8+R8+T8+V8+X8+Z8+AB8+AD8+AF8)</f>
        <v>0</v>
      </c>
      <c r="D8" s="140"/>
      <c r="E8" s="141"/>
      <c r="F8" s="140"/>
      <c r="G8" s="141"/>
      <c r="H8" s="140"/>
      <c r="I8" s="141"/>
      <c r="J8" s="142"/>
      <c r="K8" s="143"/>
      <c r="L8" s="127"/>
      <c r="M8" s="128"/>
      <c r="N8" s="140"/>
      <c r="O8" s="141"/>
      <c r="P8" s="140"/>
      <c r="Q8" s="141"/>
      <c r="R8" s="140"/>
      <c r="S8" s="141"/>
      <c r="T8" s="140"/>
      <c r="U8" s="141"/>
      <c r="V8" s="140"/>
      <c r="W8" s="141"/>
      <c r="X8" s="140"/>
      <c r="Y8" s="141"/>
      <c r="Z8" s="140"/>
      <c r="AA8" s="141"/>
      <c r="AB8" s="140"/>
      <c r="AC8" s="141"/>
      <c r="AD8" s="140"/>
      <c r="AE8" s="141"/>
      <c r="AF8" s="140"/>
      <c r="AG8" s="141"/>
    </row>
    <row r="9" spans="2:33" s="2" customFormat="1" ht="34.5" customHeight="1">
      <c r="B9" s="116" t="s">
        <v>4</v>
      </c>
      <c r="C9" s="79" t="e">
        <f>SUM(D9+F9+H9+J9+L9+N9+P9+R9+T9+V9+Z9+AB9+AD9+AF9)</f>
        <v>#VALUE!</v>
      </c>
      <c r="D9" s="140"/>
      <c r="E9" s="141"/>
      <c r="F9" s="140"/>
      <c r="G9" s="141"/>
      <c r="H9" s="140"/>
      <c r="I9" s="141"/>
      <c r="J9" s="142"/>
      <c r="K9" s="143"/>
      <c r="L9" s="142"/>
      <c r="M9" s="143"/>
      <c r="N9" s="124"/>
      <c r="O9" s="125"/>
      <c r="P9" s="140"/>
      <c r="Q9" s="141"/>
      <c r="R9" s="140"/>
      <c r="S9" s="141"/>
      <c r="T9" s="140"/>
      <c r="U9" s="141"/>
      <c r="V9" s="140" t="s">
        <v>351</v>
      </c>
      <c r="W9" s="141" t="s">
        <v>351</v>
      </c>
      <c r="X9" s="140"/>
      <c r="Y9" s="141"/>
      <c r="Z9" s="140"/>
      <c r="AA9" s="141"/>
      <c r="AB9" s="140"/>
      <c r="AC9" s="141"/>
      <c r="AD9" s="140"/>
      <c r="AE9" s="141"/>
      <c r="AF9" s="140"/>
      <c r="AG9" s="141"/>
    </row>
    <row r="10" spans="2:33" s="129" customFormat="1" ht="34.5" customHeight="1">
      <c r="B10" s="116" t="s">
        <v>39</v>
      </c>
      <c r="C10" s="79">
        <f>SUM(D10+F10+H10+J10+L10+N10+P10+R10+T10+V10+X10+Z10+AB10+AD10+AF10)</f>
        <v>0</v>
      </c>
      <c r="D10" s="142"/>
      <c r="E10" s="143"/>
      <c r="F10" s="142"/>
      <c r="G10" s="143"/>
      <c r="H10" s="142"/>
      <c r="I10" s="143"/>
      <c r="J10" s="142"/>
      <c r="K10" s="143"/>
      <c r="L10" s="142"/>
      <c r="M10" s="143"/>
      <c r="N10" s="142"/>
      <c r="O10" s="143"/>
      <c r="P10" s="130"/>
      <c r="Q10" s="131"/>
      <c r="R10" s="142"/>
      <c r="S10" s="143"/>
      <c r="T10" s="140"/>
      <c r="U10" s="141"/>
      <c r="V10" s="142"/>
      <c r="W10" s="143"/>
      <c r="X10" s="142"/>
      <c r="Y10" s="143"/>
      <c r="Z10" s="142"/>
      <c r="AA10" s="143"/>
      <c r="AB10" s="142"/>
      <c r="AC10" s="143"/>
      <c r="AD10" s="142"/>
      <c r="AE10" s="143"/>
      <c r="AF10" s="140"/>
      <c r="AG10" s="141"/>
    </row>
    <row r="11" spans="2:33" s="2" customFormat="1" ht="34.5" customHeight="1">
      <c r="B11" s="116" t="s">
        <v>40</v>
      </c>
      <c r="C11" s="79">
        <f>SUM(D11+F11+H11+J11+L11+N11+P11+R11+T11+V11+X11+Z11+AB11+AD11+AF11)</f>
        <v>0</v>
      </c>
      <c r="D11" s="140"/>
      <c r="E11" s="141"/>
      <c r="F11" s="140"/>
      <c r="G11" s="141"/>
      <c r="H11" s="140"/>
      <c r="I11" s="141"/>
      <c r="J11" s="142"/>
      <c r="K11" s="143"/>
      <c r="L11" s="140"/>
      <c r="M11" s="141"/>
      <c r="N11" s="140"/>
      <c r="O11" s="141"/>
      <c r="P11" s="140"/>
      <c r="Q11" s="141"/>
      <c r="R11" s="124"/>
      <c r="S11" s="125"/>
      <c r="T11" s="140"/>
      <c r="U11" s="141"/>
      <c r="V11" s="140"/>
      <c r="W11" s="141"/>
      <c r="X11" s="140"/>
      <c r="Y11" s="141"/>
      <c r="Z11" s="140"/>
      <c r="AA11" s="141"/>
      <c r="AB11" s="140"/>
      <c r="AC11" s="141"/>
      <c r="AD11" s="140"/>
      <c r="AE11" s="141"/>
      <c r="AF11" s="140"/>
      <c r="AG11" s="141"/>
    </row>
    <row r="12" spans="2:33" s="2" customFormat="1" ht="34.5" customHeight="1">
      <c r="B12" s="116" t="s">
        <v>17</v>
      </c>
      <c r="C12" s="79">
        <f>SUM(D12+F12+H12+J12+L12+N12+P12+R12+T12+V12+X12+Z12+AB12+AD12+AF12)</f>
        <v>0</v>
      </c>
      <c r="D12" s="140"/>
      <c r="E12" s="141"/>
      <c r="F12" s="140"/>
      <c r="G12" s="141"/>
      <c r="H12" s="140"/>
      <c r="I12" s="141"/>
      <c r="J12" s="140"/>
      <c r="K12" s="141"/>
      <c r="L12" s="140"/>
      <c r="M12" s="141"/>
      <c r="N12" s="140"/>
      <c r="O12" s="141"/>
      <c r="P12" s="140"/>
      <c r="Q12" s="141"/>
      <c r="R12" s="140"/>
      <c r="S12" s="141"/>
      <c r="T12" s="124"/>
      <c r="U12" s="125"/>
      <c r="V12" s="140"/>
      <c r="W12" s="141"/>
      <c r="X12" s="140"/>
      <c r="Y12" s="141"/>
      <c r="Z12" s="140"/>
      <c r="AA12" s="141"/>
      <c r="AB12" s="140"/>
      <c r="AC12" s="141"/>
      <c r="AD12" s="140"/>
      <c r="AE12" s="141"/>
      <c r="AF12" s="140"/>
      <c r="AG12" s="141"/>
    </row>
    <row r="13" spans="2:33" s="2" customFormat="1" ht="34.5" customHeight="1">
      <c r="B13" s="116" t="s">
        <v>2</v>
      </c>
      <c r="C13" s="79">
        <f>SUM(D13+F13+H13+J13+L13+N13+P13+R13+T13+V13+X13+Z13+AB13+AD13+AF13)</f>
        <v>0</v>
      </c>
      <c r="D13" s="140"/>
      <c r="E13" s="141"/>
      <c r="F13" s="140"/>
      <c r="G13" s="141"/>
      <c r="H13" s="140"/>
      <c r="I13" s="141"/>
      <c r="J13" s="140"/>
      <c r="K13" s="141"/>
      <c r="L13" s="140"/>
      <c r="M13" s="141"/>
      <c r="N13" s="140"/>
      <c r="O13" s="141"/>
      <c r="P13" s="140"/>
      <c r="Q13" s="141"/>
      <c r="R13" s="140"/>
      <c r="S13" s="141"/>
      <c r="T13" s="140"/>
      <c r="U13" s="141"/>
      <c r="V13" s="124"/>
      <c r="W13" s="125"/>
      <c r="X13" s="140"/>
      <c r="Y13" s="141"/>
      <c r="Z13" s="140"/>
      <c r="AA13" s="141"/>
      <c r="AB13" s="140"/>
      <c r="AC13" s="141"/>
      <c r="AD13" s="140"/>
      <c r="AE13" s="141"/>
      <c r="AF13" s="140"/>
      <c r="AG13" s="141"/>
    </row>
    <row r="14" spans="2:33" s="2" customFormat="1" ht="34.5" customHeight="1">
      <c r="B14" s="116" t="s">
        <v>205</v>
      </c>
      <c r="C14" s="79">
        <f>SUM(D14+F14+H14+J14+L14+N14+P14+R14+T14+V14+Z14+AB14+AD14+AF14)</f>
        <v>0</v>
      </c>
      <c r="D14" s="140"/>
      <c r="E14" s="141"/>
      <c r="F14" s="140"/>
      <c r="G14" s="141"/>
      <c r="H14" s="140"/>
      <c r="I14" s="141"/>
      <c r="J14" s="140"/>
      <c r="K14" s="141"/>
      <c r="L14" s="140"/>
      <c r="M14" s="141"/>
      <c r="N14" s="140"/>
      <c r="O14" s="141"/>
      <c r="P14" s="140"/>
      <c r="Q14" s="141"/>
      <c r="R14" s="140"/>
      <c r="S14" s="141"/>
      <c r="T14" s="140"/>
      <c r="U14" s="141"/>
      <c r="V14" s="140"/>
      <c r="W14" s="141"/>
      <c r="X14" s="124"/>
      <c r="Y14" s="125"/>
      <c r="Z14" s="140"/>
      <c r="AA14" s="141"/>
      <c r="AB14" s="140"/>
      <c r="AC14" s="141"/>
      <c r="AD14" s="140"/>
      <c r="AE14" s="141"/>
      <c r="AF14" s="140"/>
      <c r="AG14" s="141"/>
    </row>
    <row r="15" spans="2:33" s="2" customFormat="1" ht="34.5" customHeight="1">
      <c r="B15" s="116" t="s">
        <v>116</v>
      </c>
      <c r="C15" s="79">
        <f>SUM(D15+F15+H15+J15+L15+N15+P15+R15+T15+V15+X15+Z15+AB15+AD15+AF15)</f>
        <v>0</v>
      </c>
      <c r="D15" s="140"/>
      <c r="E15" s="141"/>
      <c r="F15" s="140"/>
      <c r="G15" s="141"/>
      <c r="H15" s="140"/>
      <c r="I15" s="141"/>
      <c r="J15" s="140"/>
      <c r="K15" s="141"/>
      <c r="L15" s="140"/>
      <c r="M15" s="141"/>
      <c r="N15" s="140"/>
      <c r="O15" s="141"/>
      <c r="P15" s="140"/>
      <c r="Q15" s="141"/>
      <c r="R15" s="140"/>
      <c r="S15" s="141"/>
      <c r="T15" s="140"/>
      <c r="U15" s="141"/>
      <c r="V15" s="140"/>
      <c r="W15" s="141"/>
      <c r="X15" s="140"/>
      <c r="Y15" s="141"/>
      <c r="Z15" s="124"/>
      <c r="AA15" s="125"/>
      <c r="AB15" s="140"/>
      <c r="AC15" s="141"/>
      <c r="AD15" s="140"/>
      <c r="AE15" s="141"/>
      <c r="AF15" s="140"/>
      <c r="AG15" s="141"/>
    </row>
    <row r="16" spans="2:33" s="2" customFormat="1" ht="34.5" customHeight="1">
      <c r="B16" s="116" t="s">
        <v>5</v>
      </c>
      <c r="C16" s="79">
        <f>SUM(D16+F16+H16+J16+L16+N16+P16+R16+T16+V16+X16+Z16+AB16+AD16+AF16)</f>
        <v>0</v>
      </c>
      <c r="D16" s="140"/>
      <c r="E16" s="141"/>
      <c r="F16" s="140"/>
      <c r="G16" s="141"/>
      <c r="H16" s="140"/>
      <c r="I16" s="141"/>
      <c r="J16" s="140"/>
      <c r="K16" s="141"/>
      <c r="L16" s="140"/>
      <c r="M16" s="141"/>
      <c r="N16" s="140"/>
      <c r="O16" s="141"/>
      <c r="P16" s="140"/>
      <c r="Q16" s="141"/>
      <c r="R16" s="140"/>
      <c r="S16" s="141"/>
      <c r="T16" s="140"/>
      <c r="U16" s="141"/>
      <c r="V16" s="140"/>
      <c r="W16" s="141"/>
      <c r="X16" s="140"/>
      <c r="Y16" s="141"/>
      <c r="Z16" s="140"/>
      <c r="AA16" s="141"/>
      <c r="AB16" s="124"/>
      <c r="AC16" s="125"/>
      <c r="AD16" s="140"/>
      <c r="AE16" s="141"/>
      <c r="AF16" s="140"/>
      <c r="AG16" s="141"/>
    </row>
    <row r="17" spans="2:33" s="2" customFormat="1" ht="34.5" customHeight="1">
      <c r="B17" s="116" t="s">
        <v>6</v>
      </c>
      <c r="C17" s="79">
        <f>SUM(D17+F17+H17+J17+L17+N17+P17+R17+T17+V17+X17+Z17+AB17+AD17+AF17)</f>
        <v>0</v>
      </c>
      <c r="D17" s="140"/>
      <c r="E17" s="141"/>
      <c r="F17" s="140"/>
      <c r="G17" s="141"/>
      <c r="H17" s="140"/>
      <c r="I17" s="141"/>
      <c r="J17" s="140"/>
      <c r="K17" s="141"/>
      <c r="L17" s="140"/>
      <c r="M17" s="141"/>
      <c r="N17" s="140"/>
      <c r="O17" s="141"/>
      <c r="P17" s="140"/>
      <c r="Q17" s="141"/>
      <c r="R17" s="140"/>
      <c r="S17" s="141"/>
      <c r="T17" s="140"/>
      <c r="U17" s="141"/>
      <c r="V17" s="140"/>
      <c r="W17" s="141"/>
      <c r="X17" s="140"/>
      <c r="Y17" s="141"/>
      <c r="Z17" s="140"/>
      <c r="AA17" s="141"/>
      <c r="AB17" s="140"/>
      <c r="AC17" s="141"/>
      <c r="AD17" s="124"/>
      <c r="AE17" s="125"/>
      <c r="AF17" s="140"/>
      <c r="AG17" s="141"/>
    </row>
    <row r="18" spans="2:33" s="2" customFormat="1" ht="34.5" customHeight="1" thickBot="1">
      <c r="B18" s="116" t="s">
        <v>117</v>
      </c>
      <c r="C18" s="79">
        <f>SUM(D18+F18+H18+J18+L18+N18+P18+R18+T18+V18+X18+Z18+AB18+AD18+AF18)</f>
        <v>0</v>
      </c>
      <c r="D18" s="144"/>
      <c r="E18" s="145"/>
      <c r="F18" s="144"/>
      <c r="G18" s="145"/>
      <c r="H18" s="144"/>
      <c r="I18" s="145"/>
      <c r="J18" s="144"/>
      <c r="K18" s="145"/>
      <c r="L18" s="144"/>
      <c r="M18" s="145"/>
      <c r="N18" s="144"/>
      <c r="O18" s="145"/>
      <c r="P18" s="144"/>
      <c r="Q18" s="145"/>
      <c r="R18" s="144"/>
      <c r="S18" s="145"/>
      <c r="T18" s="144"/>
      <c r="U18" s="145"/>
      <c r="V18" s="144"/>
      <c r="W18" s="145"/>
      <c r="X18" s="144"/>
      <c r="Y18" s="145"/>
      <c r="Z18" s="144"/>
      <c r="AA18" s="145"/>
      <c r="AB18" s="144"/>
      <c r="AC18" s="145"/>
      <c r="AD18" s="144"/>
      <c r="AE18" s="145"/>
      <c r="AF18" s="146"/>
      <c r="AG18" s="132"/>
    </row>
    <row r="23" spans="4:33" s="2" customFormat="1" ht="28.5" customHeight="1">
      <c r="D23" s="133"/>
      <c r="E23" s="133">
        <f>SUM(E4:E18)</f>
        <v>0</v>
      </c>
      <c r="F23" s="133"/>
      <c r="G23" s="133">
        <f>SUM(G4:G18)</f>
        <v>0</v>
      </c>
      <c r="H23" s="133"/>
      <c r="I23" s="133">
        <f>SUM(I4:I18)</f>
        <v>0</v>
      </c>
      <c r="J23" s="133"/>
      <c r="K23" s="133">
        <f>SUM(K4:K18)</f>
        <v>0</v>
      </c>
      <c r="L23" s="133"/>
      <c r="M23" s="133">
        <f>SUM(M4:M18)</f>
        <v>0</v>
      </c>
      <c r="N23" s="133"/>
      <c r="O23" s="133">
        <f>SUM(O4:O18)</f>
        <v>0</v>
      </c>
      <c r="P23" s="133" t="s">
        <v>47</v>
      </c>
      <c r="Q23" s="133">
        <f>SUM(Q4:Q18)</f>
        <v>0</v>
      </c>
      <c r="R23" s="133"/>
      <c r="S23" s="133">
        <f>SUM(S4:S18)</f>
        <v>0</v>
      </c>
      <c r="T23" s="133"/>
      <c r="U23" s="133">
        <f>SUM(U4:U18)</f>
        <v>0</v>
      </c>
      <c r="V23" s="133"/>
      <c r="W23" s="133">
        <f>SUM(W4:W18)</f>
        <v>0</v>
      </c>
      <c r="X23" s="133"/>
      <c r="Y23" s="133">
        <f>SUM(Y4:Y18)</f>
        <v>0</v>
      </c>
      <c r="Z23" s="133"/>
      <c r="AA23" s="133">
        <f>SUM(AA4:AA18)</f>
        <v>0</v>
      </c>
      <c r="AB23" s="133"/>
      <c r="AC23" s="133">
        <f>SUM(AC4:AC18)</f>
        <v>0</v>
      </c>
      <c r="AD23" s="133"/>
      <c r="AE23" s="133">
        <f>SUM(AE4:AE18)</f>
        <v>0</v>
      </c>
      <c r="AF23" s="133"/>
      <c r="AG23" s="133">
        <f>SUM(AG4:AG18)</f>
        <v>0</v>
      </c>
    </row>
    <row r="24" s="2" customFormat="1" ht="12.75"/>
    <row r="26" spans="1:6" s="52" customFormat="1" ht="42.75" customHeight="1">
      <c r="A26" s="169" t="s">
        <v>167</v>
      </c>
      <c r="B26" s="171"/>
      <c r="C26" s="134" t="s">
        <v>136</v>
      </c>
      <c r="D26" s="134" t="s">
        <v>168</v>
      </c>
      <c r="E26" s="134" t="s">
        <v>169</v>
      </c>
      <c r="F26" s="172"/>
    </row>
    <row r="27" spans="1:33" s="2" customFormat="1" ht="34.5" customHeight="1">
      <c r="A27" s="153" t="e">
        <f aca="true" t="shared" si="0" ref="A27:A41">C27/E27%</f>
        <v>#DIV/0!</v>
      </c>
      <c r="B27" s="116" t="s">
        <v>3</v>
      </c>
      <c r="C27" s="147">
        <f aca="true" t="shared" si="1" ref="C27:C39">C4</f>
        <v>0</v>
      </c>
      <c r="D27" s="147">
        <f>E23</f>
        <v>0</v>
      </c>
      <c r="E27" s="148">
        <f aca="true" t="shared" si="2" ref="E27:E41">C27+D27</f>
        <v>0</v>
      </c>
      <c r="F27" s="170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</row>
    <row r="28" spans="1:33" s="2" customFormat="1" ht="34.5" customHeight="1">
      <c r="A28" s="153" t="e">
        <f t="shared" si="0"/>
        <v>#DIV/0!</v>
      </c>
      <c r="B28" s="116" t="s">
        <v>0</v>
      </c>
      <c r="C28" s="147">
        <f t="shared" si="1"/>
        <v>0</v>
      </c>
      <c r="D28" s="147">
        <f>G23</f>
        <v>0</v>
      </c>
      <c r="E28" s="148">
        <f t="shared" si="2"/>
        <v>0</v>
      </c>
      <c r="F28" s="170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</row>
    <row r="29" spans="1:33" s="2" customFormat="1" ht="34.5" customHeight="1">
      <c r="A29" s="153" t="e">
        <f t="shared" si="0"/>
        <v>#DIV/0!</v>
      </c>
      <c r="B29" s="116" t="s">
        <v>1</v>
      </c>
      <c r="C29" s="147">
        <f t="shared" si="1"/>
        <v>0</v>
      </c>
      <c r="D29" s="147">
        <f>I23</f>
        <v>0</v>
      </c>
      <c r="E29" s="148">
        <f t="shared" si="2"/>
        <v>0</v>
      </c>
      <c r="F29" s="17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</row>
    <row r="30" spans="1:33" s="2" customFormat="1" ht="34.5" customHeight="1">
      <c r="A30" s="153" t="e">
        <f t="shared" si="0"/>
        <v>#DIV/0!</v>
      </c>
      <c r="B30" s="135" t="s">
        <v>15</v>
      </c>
      <c r="C30" s="147">
        <f t="shared" si="1"/>
        <v>0</v>
      </c>
      <c r="D30" s="147">
        <f>K23</f>
        <v>0</v>
      </c>
      <c r="E30" s="148">
        <f t="shared" si="2"/>
        <v>0</v>
      </c>
      <c r="F30" s="17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</row>
    <row r="31" spans="1:33" s="2" customFormat="1" ht="34.5" customHeight="1">
      <c r="A31" s="153" t="e">
        <f t="shared" si="0"/>
        <v>#DIV/0!</v>
      </c>
      <c r="B31" s="116" t="s">
        <v>16</v>
      </c>
      <c r="C31" s="147">
        <f t="shared" si="1"/>
        <v>0</v>
      </c>
      <c r="D31" s="147">
        <f>M23</f>
        <v>0</v>
      </c>
      <c r="E31" s="148">
        <f t="shared" si="2"/>
        <v>0</v>
      </c>
      <c r="F31" s="170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</row>
    <row r="32" spans="1:33" s="2" customFormat="1" ht="34.5" customHeight="1">
      <c r="A32" s="153" t="e">
        <f t="shared" si="0"/>
        <v>#VALUE!</v>
      </c>
      <c r="B32" s="116" t="s">
        <v>4</v>
      </c>
      <c r="C32" s="147" t="e">
        <f t="shared" si="1"/>
        <v>#VALUE!</v>
      </c>
      <c r="D32" s="147">
        <f>O23</f>
        <v>0</v>
      </c>
      <c r="E32" s="148" t="e">
        <f t="shared" si="2"/>
        <v>#VALUE!</v>
      </c>
      <c r="F32" s="170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</row>
    <row r="33" spans="1:33" s="2" customFormat="1" ht="34.5" customHeight="1">
      <c r="A33" s="153" t="e">
        <f t="shared" si="0"/>
        <v>#DIV/0!</v>
      </c>
      <c r="B33" s="116" t="s">
        <v>39</v>
      </c>
      <c r="C33" s="147">
        <f t="shared" si="1"/>
        <v>0</v>
      </c>
      <c r="D33" s="147">
        <f>Q23</f>
        <v>0</v>
      </c>
      <c r="E33" s="148">
        <f t="shared" si="2"/>
        <v>0</v>
      </c>
      <c r="F33" s="170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</row>
    <row r="34" spans="1:33" s="2" customFormat="1" ht="34.5" customHeight="1">
      <c r="A34" s="153" t="e">
        <f t="shared" si="0"/>
        <v>#DIV/0!</v>
      </c>
      <c r="B34" s="116" t="s">
        <v>40</v>
      </c>
      <c r="C34" s="147">
        <f t="shared" si="1"/>
        <v>0</v>
      </c>
      <c r="D34" s="147">
        <f>S23</f>
        <v>0</v>
      </c>
      <c r="E34" s="148">
        <f t="shared" si="2"/>
        <v>0</v>
      </c>
      <c r="F34" s="17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</row>
    <row r="35" spans="1:33" s="2" customFormat="1" ht="34.5" customHeight="1">
      <c r="A35" s="153" t="e">
        <f t="shared" si="0"/>
        <v>#DIV/0!</v>
      </c>
      <c r="B35" s="116" t="s">
        <v>17</v>
      </c>
      <c r="C35" s="147">
        <f t="shared" si="1"/>
        <v>0</v>
      </c>
      <c r="D35" s="147">
        <f>U23</f>
        <v>0</v>
      </c>
      <c r="E35" s="148">
        <f t="shared" si="2"/>
        <v>0</v>
      </c>
      <c r="F35" s="170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</row>
    <row r="36" spans="1:33" s="2" customFormat="1" ht="34.5" customHeight="1">
      <c r="A36" s="153" t="e">
        <f t="shared" si="0"/>
        <v>#DIV/0!</v>
      </c>
      <c r="B36" s="116" t="s">
        <v>2</v>
      </c>
      <c r="C36" s="147">
        <f t="shared" si="1"/>
        <v>0</v>
      </c>
      <c r="D36" s="147">
        <f>W23</f>
        <v>0</v>
      </c>
      <c r="E36" s="148">
        <f t="shared" si="2"/>
        <v>0</v>
      </c>
      <c r="F36" s="170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</row>
    <row r="37" spans="1:33" s="2" customFormat="1" ht="34.5" customHeight="1">
      <c r="A37" s="153" t="e">
        <f t="shared" si="0"/>
        <v>#DIV/0!</v>
      </c>
      <c r="B37" s="116" t="s">
        <v>38</v>
      </c>
      <c r="C37" s="147">
        <f t="shared" si="1"/>
        <v>0</v>
      </c>
      <c r="D37" s="147">
        <f>Y23</f>
        <v>0</v>
      </c>
      <c r="E37" s="148">
        <f t="shared" si="2"/>
        <v>0</v>
      </c>
      <c r="F37" s="170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</row>
    <row r="38" spans="1:33" s="2" customFormat="1" ht="34.5" customHeight="1">
      <c r="A38" s="153" t="e">
        <f t="shared" si="0"/>
        <v>#DIV/0!</v>
      </c>
      <c r="B38" s="116" t="s">
        <v>116</v>
      </c>
      <c r="C38" s="147">
        <f t="shared" si="1"/>
        <v>0</v>
      </c>
      <c r="D38" s="147">
        <f>AA23</f>
        <v>0</v>
      </c>
      <c r="E38" s="148">
        <f t="shared" si="2"/>
        <v>0</v>
      </c>
      <c r="F38" s="170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</row>
    <row r="39" spans="1:33" s="2" customFormat="1" ht="34.5" customHeight="1">
      <c r="A39" s="153" t="e">
        <f t="shared" si="0"/>
        <v>#DIV/0!</v>
      </c>
      <c r="B39" s="116" t="s">
        <v>5</v>
      </c>
      <c r="C39" s="147">
        <f t="shared" si="1"/>
        <v>0</v>
      </c>
      <c r="D39" s="147">
        <f>AC23</f>
        <v>0</v>
      </c>
      <c r="E39" s="148">
        <f t="shared" si="2"/>
        <v>0</v>
      </c>
      <c r="F39" s="17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</row>
    <row r="40" spans="1:33" s="2" customFormat="1" ht="34.5" customHeight="1">
      <c r="A40" s="153" t="e">
        <f t="shared" si="0"/>
        <v>#DIV/0!</v>
      </c>
      <c r="B40" s="116" t="s">
        <v>6</v>
      </c>
      <c r="C40" s="147">
        <f>C17</f>
        <v>0</v>
      </c>
      <c r="D40" s="147">
        <f>AE23</f>
        <v>0</v>
      </c>
      <c r="E40" s="148">
        <f t="shared" si="2"/>
        <v>0</v>
      </c>
      <c r="F40" s="170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</row>
    <row r="41" spans="1:33" s="2" customFormat="1" ht="34.5" customHeight="1">
      <c r="A41" s="153" t="e">
        <f t="shared" si="0"/>
        <v>#DIV/0!</v>
      </c>
      <c r="B41" s="116" t="s">
        <v>117</v>
      </c>
      <c r="C41" s="147">
        <f>C18</f>
        <v>0</v>
      </c>
      <c r="D41" s="147">
        <f>AG23</f>
        <v>0</v>
      </c>
      <c r="E41" s="148">
        <f t="shared" si="2"/>
        <v>0</v>
      </c>
      <c r="F41" s="170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</row>
    <row r="42" spans="3:5" ht="30" customHeight="1">
      <c r="C42" s="149" t="e">
        <f>SUM(C27:C41)</f>
        <v>#VALUE!</v>
      </c>
      <c r="D42" s="149">
        <f>SUM(D27:D41)</f>
        <v>0</v>
      </c>
      <c r="E42" s="150" t="e">
        <f>SUM(C42+D42)</f>
        <v>#VALUE!</v>
      </c>
    </row>
  </sheetData>
  <mergeCells count="15">
    <mergeCell ref="AD3:AE3"/>
    <mergeCell ref="AF3:AG3"/>
    <mergeCell ref="D3:E3"/>
    <mergeCell ref="F3:G3"/>
    <mergeCell ref="H3:I3"/>
    <mergeCell ref="J3:K3"/>
    <mergeCell ref="L3:M3"/>
    <mergeCell ref="N3:O3"/>
    <mergeCell ref="P3:Q3"/>
    <mergeCell ref="AB3:AC3"/>
    <mergeCell ref="R3:S3"/>
    <mergeCell ref="T3:U3"/>
    <mergeCell ref="V3:W3"/>
    <mergeCell ref="Z3:AA3"/>
    <mergeCell ref="X3:Y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U199"/>
  <sheetViews>
    <sheetView tabSelected="1" zoomScale="50" zoomScaleNormal="50" zoomScaleSheetLayoutView="40" workbookViewId="0" topLeftCell="A1">
      <pane xSplit="14" ySplit="16" topLeftCell="AL164" activePane="bottomRight" state="frozen"/>
      <selection pane="topLeft" activeCell="A1" sqref="A1"/>
      <selection pane="topRight" activeCell="Q1" sqref="Q1"/>
      <selection pane="bottomLeft" activeCell="A14" sqref="A14"/>
      <selection pane="bottomRight" activeCell="A11" sqref="A11:IV11"/>
    </sheetView>
  </sheetViews>
  <sheetFormatPr defaultColWidth="9.140625" defaultRowHeight="12.75"/>
  <cols>
    <col min="1" max="1" width="61.8515625" style="0" customWidth="1"/>
    <col min="2" max="2" width="49.8515625" style="372" customWidth="1"/>
    <col min="3" max="3" width="12.7109375" style="373" hidden="1" customWidth="1"/>
    <col min="4" max="4" width="15.7109375" style="352" customWidth="1"/>
    <col min="5" max="6" width="15.7109375" style="177" customWidth="1"/>
    <col min="7" max="7" width="15.7109375" style="178" customWidth="1"/>
    <col min="8" max="8" width="17.57421875" style="151" customWidth="1"/>
    <col min="9" max="9" width="17.8515625" style="334" customWidth="1"/>
    <col min="10" max="10" width="29.140625" style="312" hidden="1" customWidth="1"/>
    <col min="11" max="11" width="8.8515625" style="321" customWidth="1"/>
    <col min="12" max="22" width="8.8515625" style="55" customWidth="1"/>
    <col min="23" max="23" width="8.8515625" style="274" customWidth="1"/>
    <col min="24" max="24" width="8.8515625" style="55" customWidth="1"/>
    <col min="25" max="25" width="8.8515625" style="289" customWidth="1"/>
    <col min="26" max="39" width="8.8515625" style="55" customWidth="1"/>
    <col min="40" max="40" width="8.8515625" style="402" customWidth="1"/>
    <col min="41" max="41" width="33.421875" style="2" customWidth="1"/>
    <col min="42" max="42" width="32.140625" style="2" customWidth="1"/>
    <col min="43" max="43" width="9.140625" style="30" customWidth="1"/>
    <col min="44" max="44" width="9.140625" style="65" customWidth="1"/>
    <col min="45" max="16384" width="9.00390625" style="30" customWidth="1"/>
  </cols>
  <sheetData>
    <row r="1" spans="1:203" s="228" customFormat="1" ht="45">
      <c r="A1" s="225" t="s">
        <v>398</v>
      </c>
      <c r="B1" s="335"/>
      <c r="C1" s="335"/>
      <c r="D1" s="335"/>
      <c r="E1" s="225"/>
      <c r="F1" s="225"/>
      <c r="G1" s="225"/>
      <c r="H1" s="225"/>
      <c r="I1" s="313"/>
      <c r="J1" s="300"/>
      <c r="K1" s="313"/>
      <c r="L1" s="225"/>
      <c r="M1" s="299"/>
      <c r="N1" s="299"/>
      <c r="O1" s="299"/>
      <c r="P1" s="299"/>
      <c r="Q1" s="299"/>
      <c r="R1" s="226"/>
      <c r="S1" s="226"/>
      <c r="T1" s="226"/>
      <c r="U1" s="226"/>
      <c r="V1" s="226"/>
      <c r="W1" s="271"/>
      <c r="X1" s="226"/>
      <c r="Y1" s="285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399"/>
      <c r="AO1" s="227"/>
      <c r="AP1" s="227"/>
      <c r="GS1" s="227"/>
      <c r="GT1" s="227"/>
      <c r="GU1" s="227"/>
    </row>
    <row r="2" spans="1:203" s="228" customFormat="1" ht="3.75" customHeight="1">
      <c r="A2" s="229"/>
      <c r="B2" s="336"/>
      <c r="C2" s="335"/>
      <c r="D2" s="335"/>
      <c r="E2" s="225"/>
      <c r="F2" s="225"/>
      <c r="G2" s="225"/>
      <c r="H2" s="225"/>
      <c r="I2" s="313"/>
      <c r="J2" s="300"/>
      <c r="K2" s="313"/>
      <c r="L2" s="225"/>
      <c r="M2" s="299"/>
      <c r="N2" s="299"/>
      <c r="O2" s="299"/>
      <c r="P2" s="299"/>
      <c r="Q2" s="299"/>
      <c r="R2" s="226"/>
      <c r="S2" s="226"/>
      <c r="T2" s="226"/>
      <c r="U2" s="226"/>
      <c r="V2" s="226"/>
      <c r="W2" s="271"/>
      <c r="X2" s="226"/>
      <c r="Y2" s="285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399"/>
      <c r="AO2" s="226"/>
      <c r="AP2" s="230"/>
      <c r="GS2" s="227"/>
      <c r="GT2" s="227"/>
      <c r="GU2" s="227"/>
    </row>
    <row r="3" spans="1:203" s="234" customFormat="1" ht="30" customHeight="1">
      <c r="A3" s="231" t="s">
        <v>304</v>
      </c>
      <c r="B3" s="337"/>
      <c r="C3" s="338"/>
      <c r="D3" s="338"/>
      <c r="E3" s="232"/>
      <c r="F3" s="232"/>
      <c r="G3" s="232"/>
      <c r="H3" s="232"/>
      <c r="I3" s="314"/>
      <c r="J3" s="301"/>
      <c r="K3" s="314"/>
      <c r="L3" s="232"/>
      <c r="M3" s="246"/>
      <c r="N3" s="246"/>
      <c r="O3" s="246"/>
      <c r="P3" s="246"/>
      <c r="Q3" s="246"/>
      <c r="R3" s="233"/>
      <c r="S3" s="233"/>
      <c r="T3" s="233"/>
      <c r="U3" s="233"/>
      <c r="V3" s="233"/>
      <c r="W3" s="272"/>
      <c r="X3" s="233"/>
      <c r="Y3" s="286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400"/>
      <c r="AO3" s="233"/>
      <c r="AP3" s="233"/>
      <c r="GS3" s="235"/>
      <c r="GT3" s="235"/>
      <c r="GU3" s="235"/>
    </row>
    <row r="4" spans="1:203" s="234" customFormat="1" ht="30" customHeight="1">
      <c r="A4" s="231" t="s">
        <v>305</v>
      </c>
      <c r="B4" s="337"/>
      <c r="C4" s="338"/>
      <c r="D4" s="338"/>
      <c r="E4" s="232"/>
      <c r="F4" s="232"/>
      <c r="G4" s="232"/>
      <c r="H4" s="232"/>
      <c r="I4" s="314"/>
      <c r="J4" s="301"/>
      <c r="K4" s="314"/>
      <c r="L4" s="232"/>
      <c r="M4" s="246"/>
      <c r="N4" s="246"/>
      <c r="O4" s="246"/>
      <c r="P4" s="246"/>
      <c r="Q4" s="246"/>
      <c r="R4" s="233"/>
      <c r="S4" s="233"/>
      <c r="T4" s="233"/>
      <c r="U4" s="233"/>
      <c r="V4" s="233"/>
      <c r="W4" s="272"/>
      <c r="X4" s="233"/>
      <c r="Y4" s="286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400"/>
      <c r="AO4" s="233"/>
      <c r="AP4" s="233"/>
      <c r="GS4" s="235"/>
      <c r="GT4" s="235"/>
      <c r="GU4" s="235"/>
    </row>
    <row r="5" spans="1:203" s="234" customFormat="1" ht="30" customHeight="1">
      <c r="A5" s="231" t="s">
        <v>306</v>
      </c>
      <c r="B5" s="337"/>
      <c r="C5" s="338"/>
      <c r="D5" s="338"/>
      <c r="E5" s="232"/>
      <c r="F5" s="232"/>
      <c r="G5" s="232"/>
      <c r="H5" s="232"/>
      <c r="I5" s="314"/>
      <c r="J5" s="301"/>
      <c r="K5" s="314"/>
      <c r="L5" s="232"/>
      <c r="M5" s="246"/>
      <c r="N5" s="246"/>
      <c r="O5" s="246"/>
      <c r="P5" s="246"/>
      <c r="Q5" s="246"/>
      <c r="R5" s="233"/>
      <c r="S5" s="233"/>
      <c r="T5" s="233"/>
      <c r="U5" s="233"/>
      <c r="V5" s="233"/>
      <c r="W5" s="272"/>
      <c r="X5" s="233"/>
      <c r="Y5" s="286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400"/>
      <c r="AO5" s="233"/>
      <c r="AP5" s="233"/>
      <c r="GS5" s="235"/>
      <c r="GT5" s="235"/>
      <c r="GU5" s="235"/>
    </row>
    <row r="6" spans="1:44" s="242" customFormat="1" ht="30" customHeight="1">
      <c r="A6" s="231" t="s">
        <v>307</v>
      </c>
      <c r="B6" s="339"/>
      <c r="C6" s="340"/>
      <c r="D6" s="341"/>
      <c r="E6" s="237"/>
      <c r="F6" s="237"/>
      <c r="G6" s="238"/>
      <c r="H6" s="239"/>
      <c r="I6" s="315"/>
      <c r="J6" s="302"/>
      <c r="K6" s="316"/>
      <c r="L6" s="236"/>
      <c r="M6" s="236"/>
      <c r="N6" s="236"/>
      <c r="O6" s="236"/>
      <c r="P6" s="236"/>
      <c r="Q6" s="236"/>
      <c r="R6" s="240"/>
      <c r="S6" s="240"/>
      <c r="T6" s="240"/>
      <c r="U6" s="240"/>
      <c r="V6" s="240"/>
      <c r="W6" s="273"/>
      <c r="X6" s="240"/>
      <c r="Y6" s="287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401"/>
      <c r="AO6" s="241"/>
      <c r="AP6" s="241"/>
      <c r="AR6" s="243"/>
    </row>
    <row r="7" spans="1:203" s="234" customFormat="1" ht="9" customHeight="1">
      <c r="A7" s="231"/>
      <c r="B7" s="337"/>
      <c r="C7" s="338"/>
      <c r="D7" s="338"/>
      <c r="E7" s="232"/>
      <c r="F7" s="232"/>
      <c r="G7" s="232"/>
      <c r="H7" s="232"/>
      <c r="I7" s="314"/>
      <c r="J7" s="301"/>
      <c r="K7" s="314"/>
      <c r="L7" s="232"/>
      <c r="M7" s="246"/>
      <c r="N7" s="246"/>
      <c r="O7" s="246"/>
      <c r="P7" s="246"/>
      <c r="Q7" s="246"/>
      <c r="R7" s="233"/>
      <c r="S7" s="233"/>
      <c r="T7" s="233"/>
      <c r="U7" s="233"/>
      <c r="V7" s="233"/>
      <c r="W7" s="272"/>
      <c r="X7" s="233"/>
      <c r="Y7" s="286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400"/>
      <c r="AO7" s="233"/>
      <c r="AP7" s="233"/>
      <c r="GS7" s="235"/>
      <c r="GT7" s="235"/>
      <c r="GU7" s="235"/>
    </row>
    <row r="8" spans="1:203" s="242" customFormat="1" ht="30" customHeight="1">
      <c r="A8" s="231" t="s">
        <v>202</v>
      </c>
      <c r="B8" s="342"/>
      <c r="C8" s="343"/>
      <c r="D8" s="344"/>
      <c r="E8" s="244"/>
      <c r="F8" s="244"/>
      <c r="G8" s="244"/>
      <c r="H8" s="245"/>
      <c r="I8" s="317"/>
      <c r="J8" s="301"/>
      <c r="K8" s="316"/>
      <c r="L8" s="236"/>
      <c r="M8" s="236"/>
      <c r="N8" s="236"/>
      <c r="O8" s="236"/>
      <c r="P8" s="236"/>
      <c r="Q8" s="236"/>
      <c r="R8" s="240"/>
      <c r="S8" s="240"/>
      <c r="T8" s="240"/>
      <c r="U8" s="240"/>
      <c r="V8" s="240"/>
      <c r="W8" s="273"/>
      <c r="X8" s="240"/>
      <c r="Y8" s="287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401"/>
      <c r="AO8" s="233"/>
      <c r="AP8" s="233"/>
      <c r="GS8" s="241"/>
      <c r="GT8" s="241"/>
      <c r="GU8" s="241"/>
    </row>
    <row r="9" spans="1:203" s="242" customFormat="1" ht="30" customHeight="1">
      <c r="A9" s="231" t="s">
        <v>377</v>
      </c>
      <c r="B9" s="342"/>
      <c r="C9" s="343"/>
      <c r="D9" s="344"/>
      <c r="E9" s="244"/>
      <c r="F9" s="244"/>
      <c r="G9" s="244"/>
      <c r="H9" s="245"/>
      <c r="I9" s="317"/>
      <c r="J9" s="301"/>
      <c r="K9" s="316"/>
      <c r="L9" s="236"/>
      <c r="M9" s="236"/>
      <c r="N9" s="236"/>
      <c r="O9" s="236"/>
      <c r="P9" s="236"/>
      <c r="Q9" s="236"/>
      <c r="R9" s="240"/>
      <c r="S9" s="240"/>
      <c r="T9" s="240"/>
      <c r="U9" s="240"/>
      <c r="V9" s="240"/>
      <c r="W9" s="273"/>
      <c r="X9" s="240"/>
      <c r="Y9" s="287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401"/>
      <c r="AO9" s="233"/>
      <c r="AP9" s="233"/>
      <c r="GS9" s="241"/>
      <c r="GT9" s="241"/>
      <c r="GU9" s="241"/>
    </row>
    <row r="10" spans="1:203" s="242" customFormat="1" ht="30" customHeight="1">
      <c r="A10" s="231" t="s">
        <v>308</v>
      </c>
      <c r="B10" s="345"/>
      <c r="C10" s="346"/>
      <c r="D10" s="344"/>
      <c r="E10" s="244"/>
      <c r="F10" s="244"/>
      <c r="G10" s="244"/>
      <c r="H10" s="245"/>
      <c r="I10" s="314"/>
      <c r="J10" s="301"/>
      <c r="K10" s="316"/>
      <c r="L10" s="236"/>
      <c r="M10" s="236"/>
      <c r="N10" s="236"/>
      <c r="O10" s="236"/>
      <c r="P10" s="236"/>
      <c r="Q10" s="236"/>
      <c r="R10" s="240"/>
      <c r="S10" s="240"/>
      <c r="T10" s="240"/>
      <c r="U10" s="240"/>
      <c r="V10" s="240"/>
      <c r="W10" s="273"/>
      <c r="X10" s="240"/>
      <c r="Y10" s="288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401"/>
      <c r="AO10" s="233"/>
      <c r="AP10" s="233"/>
      <c r="GS10" s="241"/>
      <c r="GT10" s="241"/>
      <c r="GU10" s="241"/>
    </row>
    <row r="11" spans="1:203" s="66" customFormat="1" ht="39.75" hidden="1">
      <c r="A11" s="85" t="s">
        <v>190</v>
      </c>
      <c r="B11" s="347"/>
      <c r="C11" s="348"/>
      <c r="D11" s="349"/>
      <c r="E11" s="296"/>
      <c r="F11" s="297"/>
      <c r="G11" s="297"/>
      <c r="H11" s="298"/>
      <c r="I11" s="318"/>
      <c r="J11" s="303"/>
      <c r="K11" s="319">
        <v>1</v>
      </c>
      <c r="L11" s="295">
        <v>2</v>
      </c>
      <c r="M11" s="295">
        <v>3</v>
      </c>
      <c r="N11" s="295">
        <v>4</v>
      </c>
      <c r="O11" s="295">
        <v>5</v>
      </c>
      <c r="P11" s="295">
        <v>6</v>
      </c>
      <c r="Q11" s="295">
        <v>7</v>
      </c>
      <c r="R11" s="55">
        <v>8</v>
      </c>
      <c r="S11" s="55">
        <v>9</v>
      </c>
      <c r="T11" s="55">
        <v>10</v>
      </c>
      <c r="U11" s="55">
        <v>11</v>
      </c>
      <c r="V11" s="55">
        <v>12</v>
      </c>
      <c r="W11" s="274">
        <v>13</v>
      </c>
      <c r="X11" s="55">
        <v>14</v>
      </c>
      <c r="Y11" s="289">
        <v>15</v>
      </c>
      <c r="Z11" s="55">
        <v>16</v>
      </c>
      <c r="AA11" s="55">
        <v>17</v>
      </c>
      <c r="AB11" s="55">
        <v>18</v>
      </c>
      <c r="AC11" s="55">
        <v>19</v>
      </c>
      <c r="AD11" s="55">
        <v>20</v>
      </c>
      <c r="AE11" s="55">
        <v>22</v>
      </c>
      <c r="AF11" s="55">
        <v>23</v>
      </c>
      <c r="AG11" s="55">
        <v>24</v>
      </c>
      <c r="AH11" s="55">
        <v>25</v>
      </c>
      <c r="AI11" s="55">
        <v>26</v>
      </c>
      <c r="AJ11" s="55">
        <v>27</v>
      </c>
      <c r="AK11" s="55">
        <v>28</v>
      </c>
      <c r="AL11" s="55">
        <v>29</v>
      </c>
      <c r="AM11" s="55">
        <v>30</v>
      </c>
      <c r="AN11" s="402">
        <v>30</v>
      </c>
      <c r="AO11" s="83"/>
      <c r="AP11" s="63"/>
      <c r="GS11" s="64"/>
      <c r="GT11" s="64"/>
      <c r="GU11" s="64"/>
    </row>
    <row r="12" spans="1:203" s="66" customFormat="1" ht="39.75">
      <c r="A12" s="85" t="s">
        <v>309</v>
      </c>
      <c r="B12" s="347"/>
      <c r="C12" s="348"/>
      <c r="D12" s="349"/>
      <c r="E12" s="296"/>
      <c r="F12" s="297"/>
      <c r="G12" s="297"/>
      <c r="H12" s="298"/>
      <c r="I12" s="318"/>
      <c r="J12" s="304" t="s">
        <v>242</v>
      </c>
      <c r="K12" s="319"/>
      <c r="L12" s="295"/>
      <c r="M12" s="295"/>
      <c r="N12" s="295"/>
      <c r="O12" s="295"/>
      <c r="P12" s="295"/>
      <c r="Q12" s="295"/>
      <c r="R12" s="55"/>
      <c r="S12" s="55"/>
      <c r="T12" s="55"/>
      <c r="U12" s="55"/>
      <c r="V12" s="55"/>
      <c r="W12" s="274"/>
      <c r="X12" s="55"/>
      <c r="Y12" s="289" t="s">
        <v>220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402"/>
      <c r="AO12" s="83"/>
      <c r="AP12" s="63"/>
      <c r="GS12" s="64"/>
      <c r="GT12" s="64"/>
      <c r="GU12" s="64"/>
    </row>
    <row r="13" spans="1:203" s="66" customFormat="1" ht="39.75">
      <c r="A13" s="85" t="s">
        <v>310</v>
      </c>
      <c r="B13" s="347"/>
      <c r="C13" s="348"/>
      <c r="D13" s="349"/>
      <c r="E13" s="296"/>
      <c r="F13" s="297"/>
      <c r="G13" s="297"/>
      <c r="H13" s="298"/>
      <c r="I13" s="318"/>
      <c r="J13" s="304"/>
      <c r="K13" s="319"/>
      <c r="L13" s="295"/>
      <c r="M13" s="295"/>
      <c r="N13" s="295"/>
      <c r="O13" s="295"/>
      <c r="P13" s="295"/>
      <c r="Q13" s="295"/>
      <c r="R13" s="55"/>
      <c r="S13" s="55"/>
      <c r="T13" s="55"/>
      <c r="U13" s="55"/>
      <c r="V13" s="55"/>
      <c r="W13" s="274"/>
      <c r="X13" s="55"/>
      <c r="Y13" s="289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402"/>
      <c r="AO13" s="83"/>
      <c r="AP13" s="63"/>
      <c r="GS13" s="64"/>
      <c r="GT13" s="64"/>
      <c r="GU13" s="64"/>
    </row>
    <row r="14" spans="1:203" s="66" customFormat="1" ht="39.75">
      <c r="A14" s="231" t="s">
        <v>399</v>
      </c>
      <c r="B14" s="347"/>
      <c r="C14" s="348"/>
      <c r="D14" s="349"/>
      <c r="E14" s="296"/>
      <c r="F14" s="297"/>
      <c r="G14" s="297"/>
      <c r="H14" s="298"/>
      <c r="I14" s="318"/>
      <c r="J14" s="304"/>
      <c r="K14" s="319"/>
      <c r="L14" s="295"/>
      <c r="M14" s="295"/>
      <c r="N14" s="295"/>
      <c r="O14" s="295"/>
      <c r="P14" s="295"/>
      <c r="Q14" s="295"/>
      <c r="R14" s="55"/>
      <c r="S14" s="55"/>
      <c r="T14" s="55"/>
      <c r="U14" s="55"/>
      <c r="V14" s="55"/>
      <c r="W14" s="274"/>
      <c r="X14" s="55"/>
      <c r="Y14" s="289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402"/>
      <c r="AO14" s="83"/>
      <c r="AP14" s="63"/>
      <c r="GS14" s="64"/>
      <c r="GT14" s="64"/>
      <c r="GU14" s="64"/>
    </row>
    <row r="15" spans="1:203" s="66" customFormat="1" ht="39.75">
      <c r="A15" s="294"/>
      <c r="B15" s="350"/>
      <c r="C15" s="351"/>
      <c r="D15" s="352"/>
      <c r="E15" s="24"/>
      <c r="F15" s="86"/>
      <c r="G15" s="86"/>
      <c r="H15" s="152"/>
      <c r="I15" s="320"/>
      <c r="J15" s="304"/>
      <c r="K15" s="321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274"/>
      <c r="X15" s="55"/>
      <c r="Y15" s="289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402"/>
      <c r="AO15" s="83"/>
      <c r="AP15" s="63"/>
      <c r="GS15" s="64"/>
      <c r="GT15" s="64"/>
      <c r="GU15" s="64"/>
    </row>
    <row r="16" spans="1:49" s="254" customFormat="1" ht="114.75" customHeight="1" thickBot="1">
      <c r="A16" s="247" t="s">
        <v>311</v>
      </c>
      <c r="B16" s="353" t="s">
        <v>8</v>
      </c>
      <c r="C16" s="354" t="s">
        <v>139</v>
      </c>
      <c r="D16" s="355" t="s">
        <v>44</v>
      </c>
      <c r="E16" s="248" t="s">
        <v>45</v>
      </c>
      <c r="F16" s="248" t="s">
        <v>46</v>
      </c>
      <c r="G16" s="248" t="s">
        <v>138</v>
      </c>
      <c r="H16" s="249" t="s">
        <v>127</v>
      </c>
      <c r="I16" s="322" t="s">
        <v>362</v>
      </c>
      <c r="J16" s="305" t="s">
        <v>363</v>
      </c>
      <c r="K16" s="323">
        <v>41156</v>
      </c>
      <c r="L16" s="250">
        <v>41163</v>
      </c>
      <c r="M16" s="250">
        <v>41170</v>
      </c>
      <c r="N16" s="250">
        <v>41177</v>
      </c>
      <c r="O16" s="250">
        <v>40818</v>
      </c>
      <c r="P16" s="250">
        <v>41191</v>
      </c>
      <c r="Q16" s="250">
        <v>41198</v>
      </c>
      <c r="R16" s="250">
        <v>41205</v>
      </c>
      <c r="S16" s="250">
        <v>41243</v>
      </c>
      <c r="T16" s="250">
        <v>41219</v>
      </c>
      <c r="U16" s="250">
        <v>41226</v>
      </c>
      <c r="V16" s="250">
        <v>41233</v>
      </c>
      <c r="W16" s="250">
        <v>41240</v>
      </c>
      <c r="X16" s="250">
        <v>41247</v>
      </c>
      <c r="Y16" s="290">
        <v>41254</v>
      </c>
      <c r="Z16" s="250">
        <v>41261</v>
      </c>
      <c r="AA16" s="250">
        <v>41282</v>
      </c>
      <c r="AB16" s="250">
        <v>41289</v>
      </c>
      <c r="AC16" s="250">
        <v>41296</v>
      </c>
      <c r="AD16" s="250">
        <v>41303</v>
      </c>
      <c r="AE16" s="250">
        <v>41310</v>
      </c>
      <c r="AF16" s="250">
        <v>41317</v>
      </c>
      <c r="AG16" s="250">
        <v>41324</v>
      </c>
      <c r="AH16" s="250">
        <v>41331</v>
      </c>
      <c r="AI16" s="250">
        <v>41338</v>
      </c>
      <c r="AJ16" s="250">
        <v>41345</v>
      </c>
      <c r="AK16" s="250">
        <v>41352</v>
      </c>
      <c r="AL16" s="250">
        <v>41359</v>
      </c>
      <c r="AM16" s="250">
        <v>41366</v>
      </c>
      <c r="AN16" s="403">
        <v>41373</v>
      </c>
      <c r="AO16" s="251"/>
      <c r="AP16" s="251"/>
      <c r="AQ16" s="252"/>
      <c r="AR16" s="253"/>
      <c r="AS16" s="252"/>
      <c r="AT16" s="252"/>
      <c r="AU16" s="253"/>
      <c r="AV16" s="252"/>
      <c r="AW16" s="253"/>
    </row>
    <row r="17" spans="1:49" ht="34.5" customHeight="1">
      <c r="A17" s="255" t="s">
        <v>206</v>
      </c>
      <c r="B17" s="356" t="s">
        <v>350</v>
      </c>
      <c r="C17" s="357">
        <f aca="true" t="shared" si="0" ref="C17:C57">G17*0.66</f>
        <v>-0.66</v>
      </c>
      <c r="D17" s="358">
        <f aca="true" t="shared" si="1" ref="D17:D24">E17+F17</f>
        <v>11</v>
      </c>
      <c r="E17" s="256">
        <f aca="true" t="shared" si="2" ref="E17:E48">COUNTIF(K17:AM17,"W")+COUNTIF(K17:AM17,"WL")+COUNTIF(K17:AM17,"WLL")+COUNTIF(K17:AM17,"WW")+COUNTIF(K17:AM17,"WW")+COUNTIF(K17:AM17,"WWL")+COUNTIF(K17:AM17,"WWL")+COUNTIF(K17:AM17,"WWW")+COUNTIF(K17:AM17,"WWW")+COUNTIF(K17:AM17,"WWW")</f>
        <v>5</v>
      </c>
      <c r="F17" s="256">
        <f aca="true" t="shared" si="3" ref="F17:F48">COUNTIF(K17:AM17,"L")+COUNTIF(K17:AM17,"WL")+COUNTIF(K17:AM17,"WWL")+COUNTIF(K17:AM17,"LL")+COUNTIF(K17:AM17,"LL")+COUNTIF(K17:AM17,"WLL")+COUNTIF(K17:AM17,"WLL")+COUNTIF(K17:AM17,"LLL")+COUNTIF(K17:AM17,"LLL")+COUNTIF(K17:AM17,"LLL")</f>
        <v>6</v>
      </c>
      <c r="G17" s="257">
        <f aca="true" t="shared" si="4" ref="G17:G57">E17-F17</f>
        <v>-1</v>
      </c>
      <c r="H17" s="257">
        <f aca="true" t="shared" si="5" ref="H17:H57">SUM(E17/D17%)</f>
        <v>45.45454545454545</v>
      </c>
      <c r="I17" s="324">
        <v>25</v>
      </c>
      <c r="J17" s="306">
        <f>I17-C17</f>
        <v>25.66</v>
      </c>
      <c r="K17" s="325" t="s">
        <v>10</v>
      </c>
      <c r="L17" s="154" t="s">
        <v>11</v>
      </c>
      <c r="M17" s="154" t="s">
        <v>10</v>
      </c>
      <c r="N17" s="154" t="s">
        <v>10</v>
      </c>
      <c r="O17" s="154"/>
      <c r="P17" s="154" t="s">
        <v>11</v>
      </c>
      <c r="Q17" s="154"/>
      <c r="R17" s="154"/>
      <c r="S17" s="154"/>
      <c r="T17" s="154" t="s">
        <v>10</v>
      </c>
      <c r="U17" s="154" t="s">
        <v>11</v>
      </c>
      <c r="V17" s="154" t="s">
        <v>10</v>
      </c>
      <c r="W17" s="268"/>
      <c r="X17" s="154"/>
      <c r="Y17" s="291"/>
      <c r="Z17" s="154"/>
      <c r="AA17" s="154"/>
      <c r="AB17" s="154"/>
      <c r="AC17" s="154" t="s">
        <v>11</v>
      </c>
      <c r="AD17" s="154"/>
      <c r="AE17" s="154" t="s">
        <v>11</v>
      </c>
      <c r="AF17" s="154"/>
      <c r="AG17" s="154"/>
      <c r="AH17" s="154" t="s">
        <v>11</v>
      </c>
      <c r="AI17" s="154"/>
      <c r="AJ17" s="154"/>
      <c r="AK17" s="154"/>
      <c r="AL17" s="154"/>
      <c r="AM17" s="154"/>
      <c r="AN17" s="404"/>
      <c r="AO17" s="84"/>
      <c r="AP17" s="84"/>
      <c r="AQ17" s="4"/>
      <c r="AR17" s="67"/>
      <c r="AS17" s="4"/>
      <c r="AT17" s="2"/>
      <c r="AU17" s="67"/>
      <c r="AV17" s="4"/>
      <c r="AW17" s="67"/>
    </row>
    <row r="18" spans="1:49" ht="34.5" customHeight="1">
      <c r="A18" s="255" t="s">
        <v>345</v>
      </c>
      <c r="B18" s="356" t="s">
        <v>48</v>
      </c>
      <c r="C18" s="357">
        <f>G18*0.66</f>
        <v>0.66</v>
      </c>
      <c r="D18" s="358">
        <f>E18+F18</f>
        <v>1</v>
      </c>
      <c r="E18" s="256">
        <f t="shared" si="2"/>
        <v>1</v>
      </c>
      <c r="F18" s="256">
        <f t="shared" si="3"/>
        <v>0</v>
      </c>
      <c r="G18" s="257">
        <f>E18-F18</f>
        <v>1</v>
      </c>
      <c r="H18" s="257">
        <f>SUM(E18/D18%)</f>
        <v>100</v>
      </c>
      <c r="I18" s="324">
        <v>15</v>
      </c>
      <c r="J18" s="306">
        <v>15</v>
      </c>
      <c r="K18" s="325" t="s">
        <v>10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268"/>
      <c r="X18" s="154"/>
      <c r="Y18" s="291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404"/>
      <c r="AO18" s="84"/>
      <c r="AP18" s="84"/>
      <c r="AQ18" s="4"/>
      <c r="AR18" s="67"/>
      <c r="AS18" s="4"/>
      <c r="AT18" s="2"/>
      <c r="AU18" s="67"/>
      <c r="AV18" s="4"/>
      <c r="AW18" s="67"/>
    </row>
    <row r="19" spans="1:49" ht="34.5" customHeight="1">
      <c r="A19" s="255" t="s">
        <v>49</v>
      </c>
      <c r="B19" s="356" t="s">
        <v>48</v>
      </c>
      <c r="C19" s="357">
        <f t="shared" si="0"/>
        <v>2.64</v>
      </c>
      <c r="D19" s="358">
        <f t="shared" si="1"/>
        <v>26</v>
      </c>
      <c r="E19" s="256">
        <f t="shared" si="2"/>
        <v>15</v>
      </c>
      <c r="F19" s="256">
        <f t="shared" si="3"/>
        <v>11</v>
      </c>
      <c r="G19" s="257">
        <f t="shared" si="4"/>
        <v>4</v>
      </c>
      <c r="H19" s="257">
        <f t="shared" si="5"/>
        <v>57.69230769230769</v>
      </c>
      <c r="I19" s="324">
        <v>17</v>
      </c>
      <c r="J19" s="306">
        <f>I19-C19</f>
        <v>14.36</v>
      </c>
      <c r="K19" s="325"/>
      <c r="L19" s="154" t="s">
        <v>11</v>
      </c>
      <c r="M19" s="154" t="s">
        <v>10</v>
      </c>
      <c r="N19" s="154" t="s">
        <v>10</v>
      </c>
      <c r="O19" s="154"/>
      <c r="P19" s="154" t="s">
        <v>10</v>
      </c>
      <c r="Q19" s="154" t="s">
        <v>11</v>
      </c>
      <c r="R19" s="154" t="s">
        <v>10</v>
      </c>
      <c r="S19" s="154" t="s">
        <v>10</v>
      </c>
      <c r="T19" s="154" t="s">
        <v>10</v>
      </c>
      <c r="U19" s="154" t="s">
        <v>11</v>
      </c>
      <c r="V19" s="154" t="s">
        <v>11</v>
      </c>
      <c r="W19" s="268" t="s">
        <v>10</v>
      </c>
      <c r="X19" s="154" t="s">
        <v>11</v>
      </c>
      <c r="Y19" s="291" t="s">
        <v>10</v>
      </c>
      <c r="Z19" s="154" t="s">
        <v>11</v>
      </c>
      <c r="AA19" s="154" t="s">
        <v>10</v>
      </c>
      <c r="AB19" s="154" t="s">
        <v>10</v>
      </c>
      <c r="AC19" s="154" t="s">
        <v>10</v>
      </c>
      <c r="AD19" s="154"/>
      <c r="AE19" s="154" t="s">
        <v>10</v>
      </c>
      <c r="AF19" s="154" t="s">
        <v>10</v>
      </c>
      <c r="AG19" s="154" t="s">
        <v>10</v>
      </c>
      <c r="AH19" s="154" t="s">
        <v>11</v>
      </c>
      <c r="AI19" s="154" t="s">
        <v>11</v>
      </c>
      <c r="AJ19" s="154" t="s">
        <v>10</v>
      </c>
      <c r="AK19" s="154" t="s">
        <v>11</v>
      </c>
      <c r="AL19" s="154" t="s">
        <v>11</v>
      </c>
      <c r="AM19" s="154" t="s">
        <v>11</v>
      </c>
      <c r="AN19" s="404" t="s">
        <v>10</v>
      </c>
      <c r="AO19" s="84"/>
      <c r="AP19" s="84"/>
      <c r="AQ19" s="4"/>
      <c r="AR19" s="67"/>
      <c r="AS19" s="4"/>
      <c r="AT19" s="2"/>
      <c r="AU19" s="67"/>
      <c r="AV19" s="4"/>
      <c r="AW19" s="67"/>
    </row>
    <row r="20" spans="1:49" ht="34.5" customHeight="1">
      <c r="A20" s="270" t="s">
        <v>50</v>
      </c>
      <c r="B20" s="356" t="s">
        <v>350</v>
      </c>
      <c r="C20" s="357">
        <f t="shared" si="0"/>
        <v>7.92</v>
      </c>
      <c r="D20" s="358">
        <f t="shared" si="1"/>
        <v>38</v>
      </c>
      <c r="E20" s="256">
        <f t="shared" si="2"/>
        <v>25</v>
      </c>
      <c r="F20" s="256">
        <f t="shared" si="3"/>
        <v>13</v>
      </c>
      <c r="G20" s="257">
        <f t="shared" si="4"/>
        <v>12</v>
      </c>
      <c r="H20" s="257">
        <f t="shared" si="5"/>
        <v>65.78947368421052</v>
      </c>
      <c r="I20" s="324">
        <v>10</v>
      </c>
      <c r="J20" s="306">
        <f>I20-C20</f>
        <v>2.08</v>
      </c>
      <c r="K20" s="325" t="s">
        <v>367</v>
      </c>
      <c r="L20" s="154" t="s">
        <v>11</v>
      </c>
      <c r="M20" s="154"/>
      <c r="N20" s="154" t="s">
        <v>357</v>
      </c>
      <c r="O20" s="154" t="s">
        <v>10</v>
      </c>
      <c r="P20" s="154" t="s">
        <v>10</v>
      </c>
      <c r="Q20" s="154" t="s">
        <v>10</v>
      </c>
      <c r="R20" s="154" t="s">
        <v>357</v>
      </c>
      <c r="S20" s="154" t="s">
        <v>361</v>
      </c>
      <c r="T20" s="154" t="s">
        <v>361</v>
      </c>
      <c r="U20" s="154" t="s">
        <v>10</v>
      </c>
      <c r="V20" s="154" t="s">
        <v>10</v>
      </c>
      <c r="W20" s="268" t="s">
        <v>361</v>
      </c>
      <c r="X20" s="154" t="s">
        <v>10</v>
      </c>
      <c r="Y20" s="291"/>
      <c r="Z20" s="154" t="s">
        <v>11</v>
      </c>
      <c r="AA20" s="154" t="s">
        <v>10</v>
      </c>
      <c r="AB20" s="154" t="s">
        <v>11</v>
      </c>
      <c r="AC20" s="154" t="s">
        <v>10</v>
      </c>
      <c r="AD20" s="154" t="s">
        <v>10</v>
      </c>
      <c r="AE20" s="154"/>
      <c r="AF20" s="154" t="s">
        <v>357</v>
      </c>
      <c r="AG20" s="154" t="s">
        <v>361</v>
      </c>
      <c r="AH20" s="154" t="s">
        <v>357</v>
      </c>
      <c r="AI20" s="154" t="s">
        <v>11</v>
      </c>
      <c r="AJ20" s="154" t="s">
        <v>10</v>
      </c>
      <c r="AK20" s="154" t="s">
        <v>361</v>
      </c>
      <c r="AL20" s="154" t="s">
        <v>358</v>
      </c>
      <c r="AM20" s="154" t="s">
        <v>11</v>
      </c>
      <c r="AN20" s="404" t="s">
        <v>358</v>
      </c>
      <c r="AO20" s="84"/>
      <c r="AP20" s="84"/>
      <c r="AQ20" s="4"/>
      <c r="AR20" s="67"/>
      <c r="AS20" s="4"/>
      <c r="AT20" s="2"/>
      <c r="AU20" s="67"/>
      <c r="AV20" s="4"/>
      <c r="AW20" s="67"/>
    </row>
    <row r="21" spans="1:49" ht="34.5" customHeight="1">
      <c r="A21" s="255" t="s">
        <v>420</v>
      </c>
      <c r="B21" s="356" t="s">
        <v>350</v>
      </c>
      <c r="C21" s="357">
        <f>G21*0.66</f>
        <v>0</v>
      </c>
      <c r="D21" s="358">
        <f>E21+F21</f>
        <v>0</v>
      </c>
      <c r="E21" s="256">
        <f>COUNTIF(K21:AM21,"W")+COUNTIF(K21:AM21,"WL")+COUNTIF(K21:AM21,"WLL")+COUNTIF(K21:AM21,"WW")+COUNTIF(K21:AM21,"WW")+COUNTIF(K21:AM21,"WWL")+COUNTIF(K21:AM21,"WWL")+COUNTIF(K21:AM21,"WWW")+COUNTIF(K21:AM21,"WWW")+COUNTIF(K21:AM21,"WWW")</f>
        <v>0</v>
      </c>
      <c r="F21" s="256">
        <f>COUNTIF(K21:AM21,"L")+COUNTIF(K21:AM21,"WL")+COUNTIF(K21:AM21,"WWL")+COUNTIF(K21:AM21,"LL")+COUNTIF(K21:AM21,"LL")+COUNTIF(K21:AM21,"WLL")+COUNTIF(K21:AM21,"WLL")+COUNTIF(K21:AM21,"LLL")+COUNTIF(K21:AM21,"LLL")+COUNTIF(K21:AM21,"LLL")</f>
        <v>0</v>
      </c>
      <c r="G21" s="257">
        <f>E21-F21</f>
        <v>0</v>
      </c>
      <c r="H21" s="257" t="e">
        <f>SUM(E21/D21%)</f>
        <v>#DIV/0!</v>
      </c>
      <c r="I21" s="324">
        <v>15</v>
      </c>
      <c r="J21" s="306">
        <f>I21-C21</f>
        <v>15</v>
      </c>
      <c r="K21" s="325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268"/>
      <c r="X21" s="154"/>
      <c r="Y21" s="291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404" t="s">
        <v>11</v>
      </c>
      <c r="AO21" s="84"/>
      <c r="AP21" s="84"/>
      <c r="AQ21" s="4"/>
      <c r="AR21" s="67"/>
      <c r="AS21" s="4"/>
      <c r="AT21" s="2"/>
      <c r="AU21" s="67"/>
      <c r="AV21" s="4"/>
      <c r="AW21" s="67"/>
    </row>
    <row r="22" spans="1:49" ht="34.5" customHeight="1">
      <c r="A22" s="255" t="s">
        <v>51</v>
      </c>
      <c r="B22" s="356" t="s">
        <v>350</v>
      </c>
      <c r="C22" s="357">
        <f t="shared" si="0"/>
        <v>4.62</v>
      </c>
      <c r="D22" s="358">
        <f t="shared" si="1"/>
        <v>27</v>
      </c>
      <c r="E22" s="256">
        <f t="shared" si="2"/>
        <v>17</v>
      </c>
      <c r="F22" s="256">
        <f t="shared" si="3"/>
        <v>10</v>
      </c>
      <c r="G22" s="257">
        <f t="shared" si="4"/>
        <v>7</v>
      </c>
      <c r="H22" s="257">
        <f t="shared" si="5"/>
        <v>62.96296296296296</v>
      </c>
      <c r="I22" s="324">
        <v>23</v>
      </c>
      <c r="J22" s="306">
        <f>I22-C22</f>
        <v>18.38</v>
      </c>
      <c r="K22" s="325" t="s">
        <v>11</v>
      </c>
      <c r="L22" s="154" t="s">
        <v>10</v>
      </c>
      <c r="M22" s="154"/>
      <c r="N22" s="154" t="s">
        <v>10</v>
      </c>
      <c r="O22" s="154" t="s">
        <v>11</v>
      </c>
      <c r="P22" s="154" t="s">
        <v>11</v>
      </c>
      <c r="Q22" s="154" t="s">
        <v>10</v>
      </c>
      <c r="R22" s="154" t="s">
        <v>10</v>
      </c>
      <c r="S22" s="154" t="s">
        <v>11</v>
      </c>
      <c r="T22" s="154" t="s">
        <v>10</v>
      </c>
      <c r="U22" s="154" t="s">
        <v>10</v>
      </c>
      <c r="V22" s="154" t="s">
        <v>10</v>
      </c>
      <c r="W22" s="268" t="s">
        <v>10</v>
      </c>
      <c r="X22" s="154" t="s">
        <v>10</v>
      </c>
      <c r="Y22" s="291" t="s">
        <v>11</v>
      </c>
      <c r="Z22" s="154" t="s">
        <v>10</v>
      </c>
      <c r="AA22" s="154" t="s">
        <v>11</v>
      </c>
      <c r="AB22" s="154"/>
      <c r="AC22" s="154" t="s">
        <v>10</v>
      </c>
      <c r="AD22" s="154" t="s">
        <v>10</v>
      </c>
      <c r="AE22" s="154" t="s">
        <v>10</v>
      </c>
      <c r="AF22" s="154" t="s">
        <v>11</v>
      </c>
      <c r="AG22" s="154" t="s">
        <v>10</v>
      </c>
      <c r="AH22" s="154" t="s">
        <v>11</v>
      </c>
      <c r="AI22" s="154" t="s">
        <v>11</v>
      </c>
      <c r="AJ22" s="154" t="s">
        <v>10</v>
      </c>
      <c r="AK22" s="154" t="s">
        <v>10</v>
      </c>
      <c r="AL22" s="154" t="s">
        <v>11</v>
      </c>
      <c r="AM22" s="154" t="s">
        <v>10</v>
      </c>
      <c r="AN22" s="404" t="s">
        <v>11</v>
      </c>
      <c r="AO22" s="84"/>
      <c r="AP22" s="84"/>
      <c r="AQ22" s="4"/>
      <c r="AR22" s="67"/>
      <c r="AS22" s="4"/>
      <c r="AT22" s="2"/>
      <c r="AU22" s="67"/>
      <c r="AV22" s="4"/>
      <c r="AW22" s="67"/>
    </row>
    <row r="23" spans="1:49" ht="34.5" customHeight="1">
      <c r="A23" s="255" t="s">
        <v>57</v>
      </c>
      <c r="B23" s="356" t="s">
        <v>350</v>
      </c>
      <c r="C23" s="357">
        <f t="shared" si="0"/>
        <v>2.64</v>
      </c>
      <c r="D23" s="358">
        <f t="shared" si="1"/>
        <v>22</v>
      </c>
      <c r="E23" s="256">
        <f t="shared" si="2"/>
        <v>13</v>
      </c>
      <c r="F23" s="256">
        <f t="shared" si="3"/>
        <v>9</v>
      </c>
      <c r="G23" s="257">
        <f t="shared" si="4"/>
        <v>4</v>
      </c>
      <c r="H23" s="257">
        <f t="shared" si="5"/>
        <v>59.09090909090909</v>
      </c>
      <c r="I23" s="324">
        <v>17</v>
      </c>
      <c r="J23" s="306">
        <f>I23-C23</f>
        <v>14.36</v>
      </c>
      <c r="K23" s="325" t="s">
        <v>10</v>
      </c>
      <c r="L23" s="154" t="s">
        <v>10</v>
      </c>
      <c r="M23" s="154" t="s">
        <v>11</v>
      </c>
      <c r="N23" s="154" t="s">
        <v>11</v>
      </c>
      <c r="O23" s="154"/>
      <c r="P23" s="154" t="s">
        <v>11</v>
      </c>
      <c r="Q23" s="154" t="s">
        <v>10</v>
      </c>
      <c r="R23" s="154" t="s">
        <v>10</v>
      </c>
      <c r="S23" s="154" t="s">
        <v>10</v>
      </c>
      <c r="T23" s="154"/>
      <c r="U23" s="154"/>
      <c r="V23" s="154" t="s">
        <v>10</v>
      </c>
      <c r="W23" s="268" t="s">
        <v>10</v>
      </c>
      <c r="X23" s="154" t="s">
        <v>11</v>
      </c>
      <c r="Y23" s="291" t="s">
        <v>10</v>
      </c>
      <c r="Z23" s="154"/>
      <c r="AA23" s="154" t="s">
        <v>10</v>
      </c>
      <c r="AB23" s="154"/>
      <c r="AC23" s="154" t="s">
        <v>11</v>
      </c>
      <c r="AD23" s="154"/>
      <c r="AE23" s="154" t="s">
        <v>11</v>
      </c>
      <c r="AF23" s="154" t="s">
        <v>10</v>
      </c>
      <c r="AG23" s="154" t="s">
        <v>10</v>
      </c>
      <c r="AH23" s="154" t="s">
        <v>10</v>
      </c>
      <c r="AI23" s="154" t="s">
        <v>10</v>
      </c>
      <c r="AJ23" s="154" t="s">
        <v>11</v>
      </c>
      <c r="AK23" s="154"/>
      <c r="AL23" s="154" t="s">
        <v>11</v>
      </c>
      <c r="AM23" s="154" t="s">
        <v>11</v>
      </c>
      <c r="AN23" s="404"/>
      <c r="AO23" s="84"/>
      <c r="AP23" s="84"/>
      <c r="AQ23" s="4"/>
      <c r="AR23" s="67"/>
      <c r="AS23" s="4"/>
      <c r="AT23" s="2"/>
      <c r="AU23" s="67"/>
      <c r="AV23" s="4"/>
      <c r="AW23" s="67"/>
    </row>
    <row r="24" spans="1:49" ht="34.5" customHeight="1">
      <c r="A24" s="255" t="s">
        <v>231</v>
      </c>
      <c r="B24" s="356" t="s">
        <v>48</v>
      </c>
      <c r="C24" s="357">
        <f t="shared" si="0"/>
        <v>0</v>
      </c>
      <c r="D24" s="358">
        <f t="shared" si="1"/>
        <v>0</v>
      </c>
      <c r="E24" s="256">
        <f t="shared" si="2"/>
        <v>0</v>
      </c>
      <c r="F24" s="256">
        <f t="shared" si="3"/>
        <v>0</v>
      </c>
      <c r="G24" s="257">
        <f t="shared" si="4"/>
        <v>0</v>
      </c>
      <c r="H24" s="257" t="e">
        <f t="shared" si="5"/>
        <v>#DIV/0!</v>
      </c>
      <c r="I24" s="324">
        <v>26</v>
      </c>
      <c r="J24" s="306">
        <v>25</v>
      </c>
      <c r="K24" s="325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68"/>
      <c r="X24" s="154"/>
      <c r="Y24" s="291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404" t="s">
        <v>11</v>
      </c>
      <c r="AO24" s="84"/>
      <c r="AP24" s="84"/>
      <c r="AQ24" s="4"/>
      <c r="AR24" s="67"/>
      <c r="AS24" s="4"/>
      <c r="AT24" s="2"/>
      <c r="AU24" s="67"/>
      <c r="AV24" s="4"/>
      <c r="AW24" s="67"/>
    </row>
    <row r="25" spans="1:49" ht="34.5" customHeight="1">
      <c r="A25" s="255" t="s">
        <v>53</v>
      </c>
      <c r="B25" s="356" t="s">
        <v>350</v>
      </c>
      <c r="C25" s="357">
        <f t="shared" si="0"/>
        <v>3.3000000000000003</v>
      </c>
      <c r="D25" s="358">
        <f>E25+F25</f>
        <v>27</v>
      </c>
      <c r="E25" s="256">
        <f t="shared" si="2"/>
        <v>16</v>
      </c>
      <c r="F25" s="256">
        <f t="shared" si="3"/>
        <v>11</v>
      </c>
      <c r="G25" s="257">
        <f>E25-F25</f>
        <v>5</v>
      </c>
      <c r="H25" s="257">
        <f t="shared" si="5"/>
        <v>59.25925925925925</v>
      </c>
      <c r="I25" s="324">
        <v>19</v>
      </c>
      <c r="J25" s="306">
        <f aca="true" t="shared" si="6" ref="J25:J31">I25-C25</f>
        <v>15.7</v>
      </c>
      <c r="K25" s="325" t="s">
        <v>10</v>
      </c>
      <c r="L25" s="154" t="s">
        <v>11</v>
      </c>
      <c r="M25" s="154" t="s">
        <v>11</v>
      </c>
      <c r="N25" s="154"/>
      <c r="O25" s="154"/>
      <c r="P25" s="154" t="s">
        <v>10</v>
      </c>
      <c r="Q25" s="154" t="s">
        <v>11</v>
      </c>
      <c r="R25" s="154" t="s">
        <v>11</v>
      </c>
      <c r="S25" s="154" t="s">
        <v>10</v>
      </c>
      <c r="T25" s="154" t="s">
        <v>361</v>
      </c>
      <c r="U25" s="154" t="s">
        <v>10</v>
      </c>
      <c r="V25" s="154" t="s">
        <v>10</v>
      </c>
      <c r="W25" s="268" t="s">
        <v>10</v>
      </c>
      <c r="X25" s="154" t="s">
        <v>10</v>
      </c>
      <c r="Y25" s="291" t="s">
        <v>11</v>
      </c>
      <c r="Z25" s="154" t="s">
        <v>11</v>
      </c>
      <c r="AA25" s="154" t="s">
        <v>10</v>
      </c>
      <c r="AB25" s="154" t="s">
        <v>10</v>
      </c>
      <c r="AC25" s="154" t="s">
        <v>11</v>
      </c>
      <c r="AD25" s="154"/>
      <c r="AE25" s="154" t="s">
        <v>10</v>
      </c>
      <c r="AF25" s="154" t="s">
        <v>10</v>
      </c>
      <c r="AG25" s="154" t="s">
        <v>10</v>
      </c>
      <c r="AH25" s="154" t="s">
        <v>11</v>
      </c>
      <c r="AI25" s="154" t="s">
        <v>10</v>
      </c>
      <c r="AJ25" s="154" t="s">
        <v>11</v>
      </c>
      <c r="AK25" s="154" t="s">
        <v>10</v>
      </c>
      <c r="AL25" s="154" t="s">
        <v>10</v>
      </c>
      <c r="AM25" s="154" t="s">
        <v>11</v>
      </c>
      <c r="AN25" s="404" t="s">
        <v>11</v>
      </c>
      <c r="AO25" s="84"/>
      <c r="AP25" s="84"/>
      <c r="AQ25" s="4"/>
      <c r="AR25" s="67"/>
      <c r="AS25" s="4"/>
      <c r="AT25" s="2"/>
      <c r="AU25" s="67"/>
      <c r="AV25" s="4"/>
      <c r="AW25" s="67"/>
    </row>
    <row r="26" spans="1:49" s="110" customFormat="1" ht="34.5" customHeight="1" thickBot="1">
      <c r="A26" s="258" t="s">
        <v>59</v>
      </c>
      <c r="B26" s="359" t="s">
        <v>48</v>
      </c>
      <c r="C26" s="360">
        <f t="shared" si="0"/>
        <v>-3.3000000000000003</v>
      </c>
      <c r="D26" s="361">
        <f aca="true" t="shared" si="7" ref="D26:D31">E26+F26</f>
        <v>21</v>
      </c>
      <c r="E26" s="259">
        <f t="shared" si="2"/>
        <v>8</v>
      </c>
      <c r="F26" s="259">
        <f t="shared" si="3"/>
        <v>13</v>
      </c>
      <c r="G26" s="260">
        <f t="shared" si="4"/>
        <v>-5</v>
      </c>
      <c r="H26" s="260">
        <f t="shared" si="5"/>
        <v>38.095238095238095</v>
      </c>
      <c r="I26" s="326">
        <v>24</v>
      </c>
      <c r="J26" s="307">
        <f t="shared" si="6"/>
        <v>27.3</v>
      </c>
      <c r="K26" s="327" t="s">
        <v>11</v>
      </c>
      <c r="L26" s="261" t="s">
        <v>10</v>
      </c>
      <c r="M26" s="261" t="s">
        <v>11</v>
      </c>
      <c r="N26" s="261" t="s">
        <v>11</v>
      </c>
      <c r="O26" s="261"/>
      <c r="P26" s="261"/>
      <c r="Q26" s="261" t="s">
        <v>10</v>
      </c>
      <c r="R26" s="261" t="s">
        <v>10</v>
      </c>
      <c r="S26" s="261"/>
      <c r="T26" s="261" t="s">
        <v>10</v>
      </c>
      <c r="U26" s="261" t="s">
        <v>11</v>
      </c>
      <c r="V26" s="261"/>
      <c r="W26" s="269" t="s">
        <v>10</v>
      </c>
      <c r="X26" s="261" t="s">
        <v>11</v>
      </c>
      <c r="Y26" s="292" t="s">
        <v>11</v>
      </c>
      <c r="Z26" s="261" t="s">
        <v>11</v>
      </c>
      <c r="AA26" s="261" t="s">
        <v>11</v>
      </c>
      <c r="AB26" s="261" t="s">
        <v>10</v>
      </c>
      <c r="AC26" s="261"/>
      <c r="AD26" s="261"/>
      <c r="AE26" s="261" t="s">
        <v>11</v>
      </c>
      <c r="AF26" s="261" t="s">
        <v>10</v>
      </c>
      <c r="AG26" s="261" t="s">
        <v>11</v>
      </c>
      <c r="AH26" s="261"/>
      <c r="AI26" s="261" t="s">
        <v>11</v>
      </c>
      <c r="AJ26" s="261" t="s">
        <v>11</v>
      </c>
      <c r="AK26" s="261" t="s">
        <v>11</v>
      </c>
      <c r="AL26" s="261" t="s">
        <v>10</v>
      </c>
      <c r="AM26" s="261"/>
      <c r="AN26" s="405" t="s">
        <v>10</v>
      </c>
      <c r="AO26" s="262"/>
      <c r="AP26" s="262"/>
      <c r="AQ26" s="263"/>
      <c r="AR26" s="264"/>
      <c r="AS26" s="263"/>
      <c r="AT26" s="265"/>
      <c r="AU26" s="264"/>
      <c r="AV26" s="263"/>
      <c r="AW26" s="264"/>
    </row>
    <row r="27" spans="1:49" ht="34.5" customHeight="1">
      <c r="A27" s="255" t="s">
        <v>218</v>
      </c>
      <c r="B27" s="356" t="s">
        <v>54</v>
      </c>
      <c r="C27" s="357">
        <f>G27*0.66</f>
        <v>0</v>
      </c>
      <c r="D27" s="358">
        <f>E27+F27</f>
        <v>0</v>
      </c>
      <c r="E27" s="256">
        <f t="shared" si="2"/>
        <v>0</v>
      </c>
      <c r="F27" s="256">
        <f t="shared" si="3"/>
        <v>0</v>
      </c>
      <c r="G27" s="257">
        <f>E27-F27</f>
        <v>0</v>
      </c>
      <c r="H27" s="257" t="e">
        <f>SUM(E27/D27%)</f>
        <v>#DIV/0!</v>
      </c>
      <c r="I27" s="324">
        <v>14</v>
      </c>
      <c r="J27" s="306">
        <f>I27-C27</f>
        <v>14</v>
      </c>
      <c r="K27" s="325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268"/>
      <c r="X27" s="154"/>
      <c r="Y27" s="291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404"/>
      <c r="AO27" s="84"/>
      <c r="AP27" s="84"/>
      <c r="AQ27" s="4"/>
      <c r="AR27" s="67"/>
      <c r="AS27" s="4"/>
      <c r="AT27" s="2"/>
      <c r="AU27" s="67"/>
      <c r="AV27" s="4"/>
      <c r="AW27" s="67"/>
    </row>
    <row r="28" spans="1:49" ht="34.5" customHeight="1">
      <c r="A28" s="255" t="s">
        <v>352</v>
      </c>
      <c r="B28" s="356" t="s">
        <v>54</v>
      </c>
      <c r="C28" s="357">
        <f t="shared" si="0"/>
        <v>0.66</v>
      </c>
      <c r="D28" s="358">
        <f t="shared" si="7"/>
        <v>1</v>
      </c>
      <c r="E28" s="256">
        <f t="shared" si="2"/>
        <v>1</v>
      </c>
      <c r="F28" s="256">
        <f t="shared" si="3"/>
        <v>0</v>
      </c>
      <c r="G28" s="257">
        <f t="shared" si="4"/>
        <v>1</v>
      </c>
      <c r="H28" s="257">
        <f t="shared" si="5"/>
        <v>100</v>
      </c>
      <c r="I28" s="324">
        <v>15</v>
      </c>
      <c r="J28" s="306">
        <f t="shared" si="6"/>
        <v>14.34</v>
      </c>
      <c r="K28" s="325"/>
      <c r="L28" s="154" t="s">
        <v>10</v>
      </c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268"/>
      <c r="X28" s="154"/>
      <c r="Y28" s="291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404"/>
      <c r="AO28" s="84"/>
      <c r="AP28" s="84"/>
      <c r="AQ28" s="4"/>
      <c r="AR28" s="67"/>
      <c r="AS28" s="4"/>
      <c r="AT28" s="2"/>
      <c r="AU28" s="67"/>
      <c r="AV28" s="4"/>
      <c r="AW28" s="67"/>
    </row>
    <row r="29" spans="1:49" ht="34.5" customHeight="1">
      <c r="A29" s="255" t="s">
        <v>227</v>
      </c>
      <c r="B29" s="356" t="s">
        <v>54</v>
      </c>
      <c r="C29" s="357">
        <f t="shared" si="0"/>
        <v>0</v>
      </c>
      <c r="D29" s="358">
        <f t="shared" si="7"/>
        <v>0</v>
      </c>
      <c r="E29" s="256">
        <f t="shared" si="2"/>
        <v>0</v>
      </c>
      <c r="F29" s="256">
        <f t="shared" si="3"/>
        <v>0</v>
      </c>
      <c r="G29" s="257">
        <f t="shared" si="4"/>
        <v>0</v>
      </c>
      <c r="H29" s="257" t="e">
        <f t="shared" si="5"/>
        <v>#DIV/0!</v>
      </c>
      <c r="I29" s="324">
        <v>15</v>
      </c>
      <c r="J29" s="306">
        <f t="shared" si="6"/>
        <v>15</v>
      </c>
      <c r="K29" s="325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268"/>
      <c r="X29" s="154"/>
      <c r="Y29" s="291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404"/>
      <c r="AO29" s="84"/>
      <c r="AP29" s="84"/>
      <c r="AQ29" s="4"/>
      <c r="AR29" s="67"/>
      <c r="AS29" s="4"/>
      <c r="AT29" s="2"/>
      <c r="AU29" s="67"/>
      <c r="AV29" s="4"/>
      <c r="AW29" s="67"/>
    </row>
    <row r="30" spans="1:49" ht="34.5" customHeight="1">
      <c r="A30" s="255" t="s">
        <v>197</v>
      </c>
      <c r="B30" s="356" t="s">
        <v>54</v>
      </c>
      <c r="C30" s="357">
        <f t="shared" si="0"/>
        <v>1.32</v>
      </c>
      <c r="D30" s="358">
        <f t="shared" si="7"/>
        <v>22</v>
      </c>
      <c r="E30" s="256">
        <f t="shared" si="2"/>
        <v>12</v>
      </c>
      <c r="F30" s="256">
        <f t="shared" si="3"/>
        <v>10</v>
      </c>
      <c r="G30" s="257">
        <f>E30-F30</f>
        <v>2</v>
      </c>
      <c r="H30" s="257">
        <f t="shared" si="5"/>
        <v>54.54545454545455</v>
      </c>
      <c r="I30" s="324">
        <v>23</v>
      </c>
      <c r="J30" s="306">
        <f t="shared" si="6"/>
        <v>21.68</v>
      </c>
      <c r="K30" s="325"/>
      <c r="L30" s="154"/>
      <c r="M30" s="154"/>
      <c r="N30" s="154" t="s">
        <v>11</v>
      </c>
      <c r="O30" s="154" t="s">
        <v>11</v>
      </c>
      <c r="P30" s="154" t="s">
        <v>10</v>
      </c>
      <c r="Q30" s="154" t="s">
        <v>10</v>
      </c>
      <c r="R30" s="154" t="s">
        <v>10</v>
      </c>
      <c r="S30" s="154" t="s">
        <v>10</v>
      </c>
      <c r="T30" s="154"/>
      <c r="U30" s="154" t="s">
        <v>10</v>
      </c>
      <c r="V30" s="154" t="s">
        <v>11</v>
      </c>
      <c r="W30" s="268" t="s">
        <v>357</v>
      </c>
      <c r="X30" s="154" t="s">
        <v>11</v>
      </c>
      <c r="Y30" s="291" t="s">
        <v>11</v>
      </c>
      <c r="Z30" s="154" t="s">
        <v>11</v>
      </c>
      <c r="AA30" s="154"/>
      <c r="AB30" s="154"/>
      <c r="AC30" s="154" t="s">
        <v>10</v>
      </c>
      <c r="AD30" s="154" t="s">
        <v>10</v>
      </c>
      <c r="AE30" s="154" t="s">
        <v>10</v>
      </c>
      <c r="AF30" s="154" t="s">
        <v>10</v>
      </c>
      <c r="AG30" s="154" t="s">
        <v>11</v>
      </c>
      <c r="AH30" s="154"/>
      <c r="AI30" s="154" t="s">
        <v>11</v>
      </c>
      <c r="AJ30" s="154" t="s">
        <v>10</v>
      </c>
      <c r="AK30" s="154" t="s">
        <v>11</v>
      </c>
      <c r="AL30" s="154"/>
      <c r="AM30" s="154" t="s">
        <v>11</v>
      </c>
      <c r="AN30" s="404" t="s">
        <v>11</v>
      </c>
      <c r="AO30" s="84"/>
      <c r="AP30" s="84"/>
      <c r="AQ30" s="4"/>
      <c r="AR30" s="67"/>
      <c r="AS30" s="4"/>
      <c r="AT30" s="2"/>
      <c r="AU30" s="67"/>
      <c r="AV30" s="4"/>
      <c r="AW30" s="67"/>
    </row>
    <row r="31" spans="1:49" ht="34.5" customHeight="1">
      <c r="A31" s="255" t="s">
        <v>80</v>
      </c>
      <c r="B31" s="356" t="s">
        <v>54</v>
      </c>
      <c r="C31" s="357">
        <f t="shared" si="0"/>
        <v>0</v>
      </c>
      <c r="D31" s="358">
        <f t="shared" si="7"/>
        <v>0</v>
      </c>
      <c r="E31" s="256">
        <f t="shared" si="2"/>
        <v>0</v>
      </c>
      <c r="F31" s="256">
        <f t="shared" si="3"/>
        <v>0</v>
      </c>
      <c r="G31" s="257">
        <f>E31-F31</f>
        <v>0</v>
      </c>
      <c r="H31" s="257" t="e">
        <f t="shared" si="5"/>
        <v>#DIV/0!</v>
      </c>
      <c r="I31" s="324">
        <v>12</v>
      </c>
      <c r="J31" s="306">
        <f t="shared" si="6"/>
        <v>12</v>
      </c>
      <c r="K31" s="325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268"/>
      <c r="X31" s="154"/>
      <c r="Y31" s="291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404"/>
      <c r="AO31" s="84"/>
      <c r="AP31" s="84"/>
      <c r="AQ31" s="4"/>
      <c r="AR31" s="67"/>
      <c r="AS31" s="4"/>
      <c r="AT31" s="2"/>
      <c r="AU31" s="67"/>
      <c r="AV31" s="4"/>
      <c r="AW31" s="67"/>
    </row>
    <row r="32" spans="1:49" ht="34.5" customHeight="1">
      <c r="A32" s="255" t="s">
        <v>235</v>
      </c>
      <c r="B32" s="356" t="s">
        <v>54</v>
      </c>
      <c r="C32" s="357">
        <f t="shared" si="0"/>
        <v>0</v>
      </c>
      <c r="D32" s="358">
        <f aca="true" t="shared" si="8" ref="D32:D49">E32+F32</f>
        <v>0</v>
      </c>
      <c r="E32" s="256">
        <f t="shared" si="2"/>
        <v>0</v>
      </c>
      <c r="F32" s="256">
        <f t="shared" si="3"/>
        <v>0</v>
      </c>
      <c r="G32" s="257">
        <f t="shared" si="4"/>
        <v>0</v>
      </c>
      <c r="H32" s="257" t="e">
        <f t="shared" si="5"/>
        <v>#DIV/0!</v>
      </c>
      <c r="I32" s="324">
        <v>16</v>
      </c>
      <c r="J32" s="306">
        <v>15</v>
      </c>
      <c r="K32" s="325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8"/>
      <c r="X32" s="154"/>
      <c r="Y32" s="291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404"/>
      <c r="AO32" s="84"/>
      <c r="AP32" s="84"/>
      <c r="AQ32" s="4"/>
      <c r="AR32" s="67"/>
      <c r="AS32" s="4"/>
      <c r="AT32" s="2"/>
      <c r="AU32" s="67"/>
      <c r="AV32" s="4"/>
      <c r="AW32" s="67"/>
    </row>
    <row r="33" spans="1:49" ht="34.5" customHeight="1">
      <c r="A33" s="255" t="s">
        <v>52</v>
      </c>
      <c r="B33" s="356" t="s">
        <v>54</v>
      </c>
      <c r="C33" s="357">
        <f t="shared" si="0"/>
        <v>0</v>
      </c>
      <c r="D33" s="358">
        <f t="shared" si="8"/>
        <v>0</v>
      </c>
      <c r="E33" s="256">
        <f t="shared" si="2"/>
        <v>0</v>
      </c>
      <c r="F33" s="256">
        <f t="shared" si="3"/>
        <v>0</v>
      </c>
      <c r="G33" s="257">
        <f t="shared" si="4"/>
        <v>0</v>
      </c>
      <c r="H33" s="257" t="e">
        <f t="shared" si="5"/>
        <v>#DIV/0!</v>
      </c>
      <c r="I33" s="324">
        <v>2</v>
      </c>
      <c r="J33" s="306">
        <v>-3</v>
      </c>
      <c r="K33" s="325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268"/>
      <c r="X33" s="154"/>
      <c r="Y33" s="291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404"/>
      <c r="AO33" s="84"/>
      <c r="AP33" s="84"/>
      <c r="AQ33" s="4"/>
      <c r="AR33" s="67"/>
      <c r="AS33" s="4"/>
      <c r="AT33" s="2"/>
      <c r="AU33" s="67"/>
      <c r="AV33" s="4"/>
      <c r="AW33" s="67"/>
    </row>
    <row r="34" spans="1:49" ht="34.5" customHeight="1">
      <c r="A34" s="255" t="s">
        <v>353</v>
      </c>
      <c r="B34" s="356" t="s">
        <v>54</v>
      </c>
      <c r="C34" s="357">
        <f>G34*0.66</f>
        <v>1.32</v>
      </c>
      <c r="D34" s="358">
        <f>E34+F34</f>
        <v>8</v>
      </c>
      <c r="E34" s="256">
        <f t="shared" si="2"/>
        <v>5</v>
      </c>
      <c r="F34" s="256">
        <f t="shared" si="3"/>
        <v>3</v>
      </c>
      <c r="G34" s="257">
        <f>E34-F34</f>
        <v>2</v>
      </c>
      <c r="H34" s="257">
        <f>SUM(E34/D34%)</f>
        <v>62.5</v>
      </c>
      <c r="I34" s="324">
        <v>15</v>
      </c>
      <c r="J34" s="306">
        <f>I34-C34</f>
        <v>13.68</v>
      </c>
      <c r="K34" s="325"/>
      <c r="L34" s="154" t="s">
        <v>347</v>
      </c>
      <c r="M34" s="154"/>
      <c r="N34" s="154" t="s">
        <v>10</v>
      </c>
      <c r="O34" s="154" t="s">
        <v>11</v>
      </c>
      <c r="P34" s="154" t="s">
        <v>10</v>
      </c>
      <c r="Q34" s="154"/>
      <c r="R34" s="154" t="s">
        <v>10</v>
      </c>
      <c r="S34" s="154"/>
      <c r="T34" s="154"/>
      <c r="U34" s="154"/>
      <c r="V34" s="154"/>
      <c r="W34" s="268"/>
      <c r="X34" s="154"/>
      <c r="Y34" s="154" t="s">
        <v>11</v>
      </c>
      <c r="Z34" s="154"/>
      <c r="AA34" s="154" t="s">
        <v>11</v>
      </c>
      <c r="AB34" s="154"/>
      <c r="AC34" s="154"/>
      <c r="AD34" s="154"/>
      <c r="AE34" s="154"/>
      <c r="AF34" s="154"/>
      <c r="AG34" s="154"/>
      <c r="AH34" s="154"/>
      <c r="AI34" s="154"/>
      <c r="AJ34" s="154" t="s">
        <v>10</v>
      </c>
      <c r="AK34" s="154"/>
      <c r="AL34" s="154"/>
      <c r="AM34" s="154"/>
      <c r="AN34" s="404"/>
      <c r="AO34" s="84"/>
      <c r="AP34" s="84"/>
      <c r="AQ34" s="4"/>
      <c r="AR34" s="67"/>
      <c r="AS34" s="4"/>
      <c r="AT34" s="2"/>
      <c r="AU34" s="67"/>
      <c r="AV34" s="4"/>
      <c r="AW34" s="67"/>
    </row>
    <row r="35" spans="1:49" ht="34.5" customHeight="1">
      <c r="A35" s="255" t="s">
        <v>368</v>
      </c>
      <c r="B35" s="356" t="s">
        <v>54</v>
      </c>
      <c r="C35" s="357">
        <f>G35*0.66</f>
        <v>-4.62</v>
      </c>
      <c r="D35" s="358">
        <f>E35+F35</f>
        <v>13</v>
      </c>
      <c r="E35" s="256">
        <f t="shared" si="2"/>
        <v>3</v>
      </c>
      <c r="F35" s="256">
        <f t="shared" si="3"/>
        <v>10</v>
      </c>
      <c r="G35" s="257">
        <f>E35-F35</f>
        <v>-7</v>
      </c>
      <c r="H35" s="257">
        <f>SUM(E35/D35%)</f>
        <v>23.076923076923077</v>
      </c>
      <c r="I35" s="324">
        <v>15</v>
      </c>
      <c r="J35" s="306">
        <f>I35-C35</f>
        <v>19.62</v>
      </c>
      <c r="K35" s="325"/>
      <c r="L35" s="154"/>
      <c r="M35" s="154"/>
      <c r="N35" s="154"/>
      <c r="O35" s="154"/>
      <c r="P35" s="154"/>
      <c r="Q35" s="154" t="s">
        <v>11</v>
      </c>
      <c r="R35" s="154"/>
      <c r="S35" s="154"/>
      <c r="T35" s="154"/>
      <c r="U35" s="154" t="s">
        <v>11</v>
      </c>
      <c r="V35" s="154" t="s">
        <v>11</v>
      </c>
      <c r="W35" s="268"/>
      <c r="X35" s="154" t="s">
        <v>11</v>
      </c>
      <c r="Y35" s="154"/>
      <c r="Z35" s="154"/>
      <c r="AA35" s="154" t="s">
        <v>10</v>
      </c>
      <c r="AB35" s="154"/>
      <c r="AC35" s="154" t="s">
        <v>11</v>
      </c>
      <c r="AD35" s="154"/>
      <c r="AE35" s="154" t="s">
        <v>10</v>
      </c>
      <c r="AF35" s="154" t="s">
        <v>11</v>
      </c>
      <c r="AG35" s="154" t="s">
        <v>10</v>
      </c>
      <c r="AH35" s="154"/>
      <c r="AI35" s="154" t="s">
        <v>11</v>
      </c>
      <c r="AJ35" s="154" t="s">
        <v>11</v>
      </c>
      <c r="AK35" s="154"/>
      <c r="AL35" s="154" t="s">
        <v>11</v>
      </c>
      <c r="AM35" s="154" t="s">
        <v>11</v>
      </c>
      <c r="AN35" s="404"/>
      <c r="AO35" s="84"/>
      <c r="AP35" s="84"/>
      <c r="AQ35" s="4"/>
      <c r="AR35" s="67"/>
      <c r="AS35" s="4"/>
      <c r="AT35" s="2"/>
      <c r="AU35" s="67"/>
      <c r="AV35" s="4"/>
      <c r="AW35" s="67"/>
    </row>
    <row r="36" spans="1:49" ht="34.5" customHeight="1">
      <c r="A36" s="255" t="s">
        <v>366</v>
      </c>
      <c r="B36" s="356" t="s">
        <v>379</v>
      </c>
      <c r="C36" s="357">
        <f>G36*0.66</f>
        <v>-5.94</v>
      </c>
      <c r="D36" s="358">
        <f>E36+F36</f>
        <v>23</v>
      </c>
      <c r="E36" s="256">
        <f t="shared" si="2"/>
        <v>7</v>
      </c>
      <c r="F36" s="256">
        <f t="shared" si="3"/>
        <v>16</v>
      </c>
      <c r="G36" s="257">
        <f>E36-F36</f>
        <v>-9</v>
      </c>
      <c r="H36" s="257">
        <f>SUM(E36/D36%)</f>
        <v>30.434782608695652</v>
      </c>
      <c r="I36" s="324">
        <v>15</v>
      </c>
      <c r="J36" s="306">
        <f>I36-C36</f>
        <v>20.94</v>
      </c>
      <c r="K36" s="325"/>
      <c r="L36" s="154"/>
      <c r="M36" s="154"/>
      <c r="N36" s="154"/>
      <c r="O36" s="154"/>
      <c r="P36" s="154" t="s">
        <v>11</v>
      </c>
      <c r="Q36" s="154" t="s">
        <v>10</v>
      </c>
      <c r="R36" s="154"/>
      <c r="S36" s="154" t="s">
        <v>358</v>
      </c>
      <c r="T36" s="154" t="s">
        <v>11</v>
      </c>
      <c r="U36" s="154" t="s">
        <v>10</v>
      </c>
      <c r="V36" s="154" t="s">
        <v>11</v>
      </c>
      <c r="W36" s="268"/>
      <c r="X36" s="154" t="s">
        <v>10</v>
      </c>
      <c r="Y36" s="154" t="s">
        <v>358</v>
      </c>
      <c r="Z36" s="154" t="s">
        <v>10</v>
      </c>
      <c r="AA36" s="154" t="s">
        <v>11</v>
      </c>
      <c r="AB36" s="154"/>
      <c r="AC36" s="154" t="s">
        <v>11</v>
      </c>
      <c r="AD36" s="154" t="s">
        <v>11</v>
      </c>
      <c r="AE36" s="154" t="s">
        <v>10</v>
      </c>
      <c r="AF36" s="154" t="s">
        <v>11</v>
      </c>
      <c r="AG36" s="154" t="s">
        <v>11</v>
      </c>
      <c r="AH36" s="154" t="s">
        <v>11</v>
      </c>
      <c r="AI36" s="154" t="s">
        <v>10</v>
      </c>
      <c r="AJ36" s="154" t="s">
        <v>11</v>
      </c>
      <c r="AK36" s="154" t="s">
        <v>10</v>
      </c>
      <c r="AL36" s="154" t="s">
        <v>11</v>
      </c>
      <c r="AM36" s="154" t="s">
        <v>11</v>
      </c>
      <c r="AN36" s="404"/>
      <c r="AO36" s="84"/>
      <c r="AP36" s="84"/>
      <c r="AQ36" s="4"/>
      <c r="AR36" s="67"/>
      <c r="AS36" s="4"/>
      <c r="AT36" s="2"/>
      <c r="AU36" s="67"/>
      <c r="AV36" s="4"/>
      <c r="AW36" s="67"/>
    </row>
    <row r="37" spans="1:49" s="110" customFormat="1" ht="34.5" customHeight="1" thickBot="1">
      <c r="A37" s="258" t="s">
        <v>58</v>
      </c>
      <c r="B37" s="359" t="s">
        <v>379</v>
      </c>
      <c r="C37" s="360">
        <f t="shared" si="0"/>
        <v>-3.96</v>
      </c>
      <c r="D37" s="358">
        <f t="shared" si="8"/>
        <v>28</v>
      </c>
      <c r="E37" s="256">
        <f t="shared" si="2"/>
        <v>11</v>
      </c>
      <c r="F37" s="256">
        <f t="shared" si="3"/>
        <v>17</v>
      </c>
      <c r="G37" s="257">
        <f>E37-F37</f>
        <v>-6</v>
      </c>
      <c r="H37" s="260">
        <f t="shared" si="5"/>
        <v>39.285714285714285</v>
      </c>
      <c r="I37" s="326">
        <v>-13</v>
      </c>
      <c r="J37" s="307">
        <f>I37-C37</f>
        <v>-9.04</v>
      </c>
      <c r="K37" s="327" t="s">
        <v>11</v>
      </c>
      <c r="L37" s="261" t="s">
        <v>11</v>
      </c>
      <c r="M37" s="261"/>
      <c r="N37" s="261" t="s">
        <v>11</v>
      </c>
      <c r="O37" s="261" t="s">
        <v>10</v>
      </c>
      <c r="P37" s="261" t="s">
        <v>11</v>
      </c>
      <c r="Q37" s="261" t="s">
        <v>11</v>
      </c>
      <c r="R37" s="261" t="s">
        <v>10</v>
      </c>
      <c r="S37" s="261" t="s">
        <v>10</v>
      </c>
      <c r="T37" s="261" t="s">
        <v>11</v>
      </c>
      <c r="U37" s="261" t="s">
        <v>11</v>
      </c>
      <c r="V37" s="261" t="s">
        <v>11</v>
      </c>
      <c r="W37" s="269" t="s">
        <v>10</v>
      </c>
      <c r="X37" s="261" t="s">
        <v>10</v>
      </c>
      <c r="Y37" s="292" t="s">
        <v>10</v>
      </c>
      <c r="Z37" s="261" t="s">
        <v>361</v>
      </c>
      <c r="AA37" s="261" t="s">
        <v>11</v>
      </c>
      <c r="AB37" s="261" t="s">
        <v>10</v>
      </c>
      <c r="AC37" s="261" t="s">
        <v>10</v>
      </c>
      <c r="AD37" s="261" t="s">
        <v>11</v>
      </c>
      <c r="AE37" s="261" t="s">
        <v>10</v>
      </c>
      <c r="AF37" s="261"/>
      <c r="AG37" s="261"/>
      <c r="AH37" s="261" t="s">
        <v>11</v>
      </c>
      <c r="AI37" s="261" t="s">
        <v>11</v>
      </c>
      <c r="AJ37" s="261"/>
      <c r="AK37" s="261" t="s">
        <v>358</v>
      </c>
      <c r="AL37" s="261" t="s">
        <v>11</v>
      </c>
      <c r="AM37" s="261" t="s">
        <v>361</v>
      </c>
      <c r="AN37" s="405" t="s">
        <v>11</v>
      </c>
      <c r="AO37" s="262"/>
      <c r="AP37" s="262"/>
      <c r="AQ37" s="263"/>
      <c r="AR37" s="264"/>
      <c r="AS37" s="263"/>
      <c r="AT37" s="265"/>
      <c r="AU37" s="264"/>
      <c r="AV37" s="263"/>
      <c r="AW37" s="264"/>
    </row>
    <row r="38" spans="1:49" ht="34.5" customHeight="1">
      <c r="A38" s="255" t="s">
        <v>60</v>
      </c>
      <c r="B38" s="356" t="s">
        <v>1</v>
      </c>
      <c r="C38" s="357">
        <f t="shared" si="0"/>
        <v>-2.64</v>
      </c>
      <c r="D38" s="358">
        <f t="shared" si="8"/>
        <v>24</v>
      </c>
      <c r="E38" s="256">
        <f t="shared" si="2"/>
        <v>10</v>
      </c>
      <c r="F38" s="256">
        <f t="shared" si="3"/>
        <v>14</v>
      </c>
      <c r="G38" s="257">
        <f t="shared" si="4"/>
        <v>-4</v>
      </c>
      <c r="H38" s="257">
        <f t="shared" si="5"/>
        <v>41.66666666666667</v>
      </c>
      <c r="I38" s="324">
        <v>-7</v>
      </c>
      <c r="J38" s="306">
        <f>I38-C38</f>
        <v>-4.359999999999999</v>
      </c>
      <c r="K38" s="325" t="s">
        <v>10</v>
      </c>
      <c r="L38" s="154" t="s">
        <v>10</v>
      </c>
      <c r="M38" s="154" t="s">
        <v>11</v>
      </c>
      <c r="N38" s="154"/>
      <c r="O38" s="154" t="s">
        <v>11</v>
      </c>
      <c r="P38" s="154" t="s">
        <v>11</v>
      </c>
      <c r="Q38" s="154" t="s">
        <v>11</v>
      </c>
      <c r="R38" s="154" t="s">
        <v>10</v>
      </c>
      <c r="S38" s="154" t="s">
        <v>11</v>
      </c>
      <c r="T38" s="154"/>
      <c r="U38" s="154" t="s">
        <v>11</v>
      </c>
      <c r="V38" s="154" t="s">
        <v>10</v>
      </c>
      <c r="W38" s="268" t="s">
        <v>11</v>
      </c>
      <c r="X38" s="154" t="s">
        <v>11</v>
      </c>
      <c r="Y38" s="291" t="s">
        <v>11</v>
      </c>
      <c r="Z38" s="154" t="s">
        <v>10</v>
      </c>
      <c r="AA38" s="154" t="s">
        <v>10</v>
      </c>
      <c r="AB38" s="154" t="s">
        <v>11</v>
      </c>
      <c r="AC38" s="154"/>
      <c r="AD38" s="154" t="s">
        <v>10</v>
      </c>
      <c r="AE38" s="154" t="s">
        <v>10</v>
      </c>
      <c r="AF38" s="154" t="s">
        <v>11</v>
      </c>
      <c r="AG38" s="154" t="s">
        <v>10</v>
      </c>
      <c r="AH38" s="154"/>
      <c r="AI38" s="154" t="s">
        <v>11</v>
      </c>
      <c r="AJ38" s="154" t="s">
        <v>11</v>
      </c>
      <c r="AK38" s="154" t="s">
        <v>10</v>
      </c>
      <c r="AL38" s="154"/>
      <c r="AM38" s="154" t="s">
        <v>11</v>
      </c>
      <c r="AN38" s="404" t="s">
        <v>11</v>
      </c>
      <c r="AO38" s="84"/>
      <c r="AP38" s="84"/>
      <c r="AQ38" s="4"/>
      <c r="AR38" s="67"/>
      <c r="AS38" s="4"/>
      <c r="AT38" s="2"/>
      <c r="AU38" s="67"/>
      <c r="AV38" s="4"/>
      <c r="AW38" s="67"/>
    </row>
    <row r="39" spans="1:49" ht="34.5" customHeight="1">
      <c r="A39" s="255" t="s">
        <v>61</v>
      </c>
      <c r="B39" s="356" t="s">
        <v>1</v>
      </c>
      <c r="C39" s="357">
        <f t="shared" si="0"/>
        <v>0</v>
      </c>
      <c r="D39" s="358">
        <f t="shared" si="8"/>
        <v>0</v>
      </c>
      <c r="E39" s="256">
        <f t="shared" si="2"/>
        <v>0</v>
      </c>
      <c r="F39" s="256">
        <f t="shared" si="3"/>
        <v>0</v>
      </c>
      <c r="G39" s="257">
        <f t="shared" si="4"/>
        <v>0</v>
      </c>
      <c r="H39" s="257" t="e">
        <f t="shared" si="5"/>
        <v>#DIV/0!</v>
      </c>
      <c r="I39" s="324">
        <v>13</v>
      </c>
      <c r="J39" s="306">
        <v>12</v>
      </c>
      <c r="K39" s="325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268"/>
      <c r="X39" s="154"/>
      <c r="Y39" s="291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404"/>
      <c r="AO39" s="84"/>
      <c r="AP39" s="84"/>
      <c r="AQ39" s="4"/>
      <c r="AR39" s="67"/>
      <c r="AS39" s="4"/>
      <c r="AT39" s="2"/>
      <c r="AU39" s="67"/>
      <c r="AV39" s="4"/>
      <c r="AW39" s="67"/>
    </row>
    <row r="40" spans="1:49" ht="34.5" customHeight="1">
      <c r="A40" s="255" t="s">
        <v>62</v>
      </c>
      <c r="B40" s="356" t="s">
        <v>1</v>
      </c>
      <c r="C40" s="357">
        <f t="shared" si="0"/>
        <v>-1.32</v>
      </c>
      <c r="D40" s="358">
        <f t="shared" si="8"/>
        <v>4</v>
      </c>
      <c r="E40" s="256">
        <f t="shared" si="2"/>
        <v>1</v>
      </c>
      <c r="F40" s="256">
        <f t="shared" si="3"/>
        <v>3</v>
      </c>
      <c r="G40" s="257">
        <f t="shared" si="4"/>
        <v>-2</v>
      </c>
      <c r="H40" s="257">
        <f t="shared" si="5"/>
        <v>25</v>
      </c>
      <c r="I40" s="324">
        <v>1</v>
      </c>
      <c r="J40" s="306">
        <f aca="true" t="shared" si="9" ref="J40:J56">I40-C40</f>
        <v>2.3200000000000003</v>
      </c>
      <c r="K40" s="325"/>
      <c r="L40" s="154"/>
      <c r="M40" s="154"/>
      <c r="N40" s="154"/>
      <c r="O40" s="154"/>
      <c r="P40" s="154"/>
      <c r="Q40" s="154"/>
      <c r="R40" s="154"/>
      <c r="S40" s="154"/>
      <c r="T40" s="154" t="s">
        <v>10</v>
      </c>
      <c r="U40" s="154"/>
      <c r="V40" s="154"/>
      <c r="W40" s="268"/>
      <c r="X40" s="154"/>
      <c r="Y40" s="291"/>
      <c r="Z40" s="154" t="s">
        <v>11</v>
      </c>
      <c r="AA40" s="154"/>
      <c r="AB40" s="154"/>
      <c r="AC40" s="154"/>
      <c r="AD40" s="154"/>
      <c r="AE40" s="154"/>
      <c r="AF40" s="154"/>
      <c r="AG40" s="154" t="s">
        <v>11</v>
      </c>
      <c r="AH40" s="154" t="s">
        <v>11</v>
      </c>
      <c r="AI40" s="154"/>
      <c r="AJ40" s="154"/>
      <c r="AK40" s="154"/>
      <c r="AL40" s="154"/>
      <c r="AM40" s="154"/>
      <c r="AN40" s="404"/>
      <c r="AO40" s="84"/>
      <c r="AP40" s="84"/>
      <c r="AQ40" s="4"/>
      <c r="AR40" s="67"/>
      <c r="AS40" s="4"/>
      <c r="AT40" s="2"/>
      <c r="AU40" s="67"/>
      <c r="AV40" s="4"/>
      <c r="AW40" s="67"/>
    </row>
    <row r="41" spans="1:49" ht="34.5" customHeight="1">
      <c r="A41" s="255" t="s">
        <v>63</v>
      </c>
      <c r="B41" s="356" t="s">
        <v>1</v>
      </c>
      <c r="C41" s="357">
        <f t="shared" si="0"/>
        <v>-1.32</v>
      </c>
      <c r="D41" s="358">
        <f t="shared" si="8"/>
        <v>26</v>
      </c>
      <c r="E41" s="256">
        <f t="shared" si="2"/>
        <v>12</v>
      </c>
      <c r="F41" s="256">
        <f t="shared" si="3"/>
        <v>14</v>
      </c>
      <c r="G41" s="257">
        <f t="shared" si="4"/>
        <v>-2</v>
      </c>
      <c r="H41" s="257">
        <f t="shared" si="5"/>
        <v>46.15384615384615</v>
      </c>
      <c r="I41" s="324">
        <v>5</v>
      </c>
      <c r="J41" s="306">
        <f t="shared" si="9"/>
        <v>6.32</v>
      </c>
      <c r="K41" s="325" t="s">
        <v>11</v>
      </c>
      <c r="L41" s="154" t="s">
        <v>10</v>
      </c>
      <c r="M41" s="154" t="s">
        <v>11</v>
      </c>
      <c r="N41" s="154"/>
      <c r="O41" s="154" t="s">
        <v>10</v>
      </c>
      <c r="P41" s="154" t="s">
        <v>10</v>
      </c>
      <c r="Q41" s="154" t="s">
        <v>11</v>
      </c>
      <c r="R41" s="154" t="s">
        <v>11</v>
      </c>
      <c r="S41" s="154" t="s">
        <v>11</v>
      </c>
      <c r="T41" s="154" t="s">
        <v>11</v>
      </c>
      <c r="U41" s="154" t="s">
        <v>10</v>
      </c>
      <c r="V41" s="154" t="s">
        <v>10</v>
      </c>
      <c r="W41" s="268" t="s">
        <v>11</v>
      </c>
      <c r="X41" s="154" t="s">
        <v>11</v>
      </c>
      <c r="Y41" s="291" t="s">
        <v>11</v>
      </c>
      <c r="Z41" s="154"/>
      <c r="AA41" s="154" t="s">
        <v>11</v>
      </c>
      <c r="AB41" s="154" t="s">
        <v>11</v>
      </c>
      <c r="AC41" s="154"/>
      <c r="AD41" s="154" t="s">
        <v>10</v>
      </c>
      <c r="AE41" s="154" t="s">
        <v>10</v>
      </c>
      <c r="AF41" s="154" t="s">
        <v>11</v>
      </c>
      <c r="AG41" s="154" t="s">
        <v>10</v>
      </c>
      <c r="AH41" s="154" t="s">
        <v>11</v>
      </c>
      <c r="AI41" s="154" t="s">
        <v>10</v>
      </c>
      <c r="AJ41" s="154" t="s">
        <v>10</v>
      </c>
      <c r="AK41" s="154" t="s">
        <v>10</v>
      </c>
      <c r="AL41" s="154" t="s">
        <v>10</v>
      </c>
      <c r="AM41" s="154" t="s">
        <v>11</v>
      </c>
      <c r="AN41" s="404" t="s">
        <v>11</v>
      </c>
      <c r="AO41" s="84"/>
      <c r="AP41" s="84"/>
      <c r="AQ41" s="4"/>
      <c r="AR41" s="67"/>
      <c r="AS41" s="4"/>
      <c r="AT41" s="2"/>
      <c r="AU41" s="67"/>
      <c r="AV41" s="4"/>
      <c r="AW41" s="67"/>
    </row>
    <row r="42" spans="1:49" ht="34.5" customHeight="1">
      <c r="A42" s="255" t="s">
        <v>64</v>
      </c>
      <c r="B42" s="356" t="s">
        <v>1</v>
      </c>
      <c r="C42" s="357">
        <f t="shared" si="0"/>
        <v>5.28</v>
      </c>
      <c r="D42" s="358">
        <f t="shared" si="8"/>
        <v>28</v>
      </c>
      <c r="E42" s="256">
        <f t="shared" si="2"/>
        <v>18</v>
      </c>
      <c r="F42" s="256">
        <f t="shared" si="3"/>
        <v>10</v>
      </c>
      <c r="G42" s="257">
        <f>E42-F42</f>
        <v>8</v>
      </c>
      <c r="H42" s="257">
        <f t="shared" si="5"/>
        <v>64.28571428571428</v>
      </c>
      <c r="I42" s="324">
        <v>7</v>
      </c>
      <c r="J42" s="306">
        <f t="shared" si="9"/>
        <v>1.7199999999999998</v>
      </c>
      <c r="K42" s="325" t="s">
        <v>10</v>
      </c>
      <c r="L42" s="154" t="s">
        <v>10</v>
      </c>
      <c r="M42" s="154" t="s">
        <v>11</v>
      </c>
      <c r="N42" s="154"/>
      <c r="O42" s="154" t="s">
        <v>10</v>
      </c>
      <c r="P42" s="154" t="s">
        <v>11</v>
      </c>
      <c r="Q42" s="154" t="s">
        <v>10</v>
      </c>
      <c r="R42" s="154" t="s">
        <v>11</v>
      </c>
      <c r="S42" s="154" t="s">
        <v>11</v>
      </c>
      <c r="T42" s="154" t="s">
        <v>10</v>
      </c>
      <c r="U42" s="154" t="s">
        <v>10</v>
      </c>
      <c r="V42" s="154" t="s">
        <v>11</v>
      </c>
      <c r="W42" s="268" t="s">
        <v>11</v>
      </c>
      <c r="X42" s="154" t="s">
        <v>10</v>
      </c>
      <c r="Y42" s="291" t="s">
        <v>11</v>
      </c>
      <c r="Z42" s="154" t="s">
        <v>10</v>
      </c>
      <c r="AA42" s="154" t="s">
        <v>10</v>
      </c>
      <c r="AB42" s="154" t="s">
        <v>10</v>
      </c>
      <c r="AC42" s="154"/>
      <c r="AD42" s="154" t="s">
        <v>10</v>
      </c>
      <c r="AE42" s="154" t="s">
        <v>11</v>
      </c>
      <c r="AF42" s="154" t="s">
        <v>11</v>
      </c>
      <c r="AG42" s="154" t="s">
        <v>11</v>
      </c>
      <c r="AH42" s="154" t="s">
        <v>10</v>
      </c>
      <c r="AI42" s="154" t="s">
        <v>10</v>
      </c>
      <c r="AJ42" s="154" t="s">
        <v>10</v>
      </c>
      <c r="AK42" s="154" t="s">
        <v>10</v>
      </c>
      <c r="AL42" s="154" t="s">
        <v>357</v>
      </c>
      <c r="AM42" s="154" t="s">
        <v>10</v>
      </c>
      <c r="AN42" s="404" t="s">
        <v>10</v>
      </c>
      <c r="AO42" s="84"/>
      <c r="AP42" s="84"/>
      <c r="AQ42" s="4"/>
      <c r="AR42" s="67"/>
      <c r="AS42" s="4"/>
      <c r="AT42" s="2"/>
      <c r="AU42" s="67"/>
      <c r="AV42" s="4"/>
      <c r="AW42" s="67"/>
    </row>
    <row r="43" spans="1:49" ht="34.5" customHeight="1">
      <c r="A43" s="255" t="s">
        <v>355</v>
      </c>
      <c r="B43" s="356" t="s">
        <v>1</v>
      </c>
      <c r="C43" s="357">
        <f>G43*0.66</f>
        <v>-0.66</v>
      </c>
      <c r="D43" s="358">
        <f>E43+F43</f>
        <v>1</v>
      </c>
      <c r="E43" s="256">
        <f t="shared" si="2"/>
        <v>0</v>
      </c>
      <c r="F43" s="256">
        <f t="shared" si="3"/>
        <v>1</v>
      </c>
      <c r="G43" s="257">
        <f>E43-F43</f>
        <v>-1</v>
      </c>
      <c r="H43" s="257">
        <f>SUM(E43/D43%)</f>
        <v>0</v>
      </c>
      <c r="I43" s="324">
        <v>15</v>
      </c>
      <c r="J43" s="306">
        <f>I43-C43</f>
        <v>15.66</v>
      </c>
      <c r="K43" s="325"/>
      <c r="L43" s="154"/>
      <c r="M43" s="154" t="s">
        <v>11</v>
      </c>
      <c r="N43" s="154"/>
      <c r="O43" s="154"/>
      <c r="P43" s="154"/>
      <c r="Q43" s="154"/>
      <c r="R43" s="154"/>
      <c r="S43" s="154"/>
      <c r="T43" s="154"/>
      <c r="U43" s="154"/>
      <c r="V43" s="154"/>
      <c r="W43" s="268"/>
      <c r="X43" s="154"/>
      <c r="Y43" s="291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404"/>
      <c r="AO43" s="84"/>
      <c r="AP43" s="84"/>
      <c r="AQ43" s="4"/>
      <c r="AR43" s="67"/>
      <c r="AS43" s="4"/>
      <c r="AT43" s="2"/>
      <c r="AU43" s="67"/>
      <c r="AV43" s="4"/>
      <c r="AW43" s="67"/>
    </row>
    <row r="44" spans="1:49" ht="34.5" customHeight="1">
      <c r="A44" s="255" t="s">
        <v>65</v>
      </c>
      <c r="B44" s="356" t="s">
        <v>1</v>
      </c>
      <c r="C44" s="357">
        <f t="shared" si="0"/>
        <v>5.28</v>
      </c>
      <c r="D44" s="358">
        <f t="shared" si="8"/>
        <v>26</v>
      </c>
      <c r="E44" s="256">
        <f t="shared" si="2"/>
        <v>17</v>
      </c>
      <c r="F44" s="256">
        <f t="shared" si="3"/>
        <v>9</v>
      </c>
      <c r="G44" s="257">
        <f t="shared" si="4"/>
        <v>8</v>
      </c>
      <c r="H44" s="257">
        <f t="shared" si="5"/>
        <v>65.38461538461539</v>
      </c>
      <c r="I44" s="324">
        <v>0</v>
      </c>
      <c r="J44" s="306">
        <f t="shared" si="9"/>
        <v>-5.28</v>
      </c>
      <c r="K44" s="325" t="s">
        <v>10</v>
      </c>
      <c r="L44" s="154" t="s">
        <v>10</v>
      </c>
      <c r="M44" s="154"/>
      <c r="N44" s="154"/>
      <c r="O44" s="154" t="s">
        <v>10</v>
      </c>
      <c r="P44" s="154" t="s">
        <v>10</v>
      </c>
      <c r="Q44" s="154" t="s">
        <v>10</v>
      </c>
      <c r="R44" s="154" t="s">
        <v>10</v>
      </c>
      <c r="S44" s="154" t="s">
        <v>11</v>
      </c>
      <c r="T44" s="154" t="s">
        <v>11</v>
      </c>
      <c r="U44" s="154" t="s">
        <v>10</v>
      </c>
      <c r="V44" s="154" t="s">
        <v>10</v>
      </c>
      <c r="W44" s="268" t="s">
        <v>11</v>
      </c>
      <c r="X44" s="154" t="s">
        <v>11</v>
      </c>
      <c r="Y44" s="291" t="s">
        <v>11</v>
      </c>
      <c r="Z44" s="154" t="s">
        <v>11</v>
      </c>
      <c r="AA44" s="154" t="s">
        <v>10</v>
      </c>
      <c r="AB44" s="154" t="s">
        <v>11</v>
      </c>
      <c r="AC44" s="154"/>
      <c r="AD44" s="154" t="s">
        <v>10</v>
      </c>
      <c r="AE44" s="154" t="s">
        <v>10</v>
      </c>
      <c r="AF44" s="154" t="s">
        <v>10</v>
      </c>
      <c r="AG44" s="154" t="s">
        <v>10</v>
      </c>
      <c r="AH44" s="154" t="s">
        <v>10</v>
      </c>
      <c r="AI44" s="154" t="s">
        <v>10</v>
      </c>
      <c r="AJ44" s="154" t="s">
        <v>11</v>
      </c>
      <c r="AK44" s="154" t="s">
        <v>11</v>
      </c>
      <c r="AL44" s="154" t="s">
        <v>10</v>
      </c>
      <c r="AM44" s="154" t="s">
        <v>10</v>
      </c>
      <c r="AN44" s="404" t="s">
        <v>11</v>
      </c>
      <c r="AO44" s="84"/>
      <c r="AP44" s="84"/>
      <c r="AQ44" s="4"/>
      <c r="AR44" s="67"/>
      <c r="AS44" s="4"/>
      <c r="AT44" s="2"/>
      <c r="AU44" s="67"/>
      <c r="AV44" s="4"/>
      <c r="AW44" s="67"/>
    </row>
    <row r="45" spans="1:49" s="110" customFormat="1" ht="34.5" customHeight="1" thickBot="1">
      <c r="A45" s="258" t="s">
        <v>66</v>
      </c>
      <c r="B45" s="359" t="s">
        <v>1</v>
      </c>
      <c r="C45" s="360">
        <f t="shared" si="0"/>
        <v>-2.64</v>
      </c>
      <c r="D45" s="361">
        <f t="shared" si="8"/>
        <v>26</v>
      </c>
      <c r="E45" s="259">
        <f t="shared" si="2"/>
        <v>11</v>
      </c>
      <c r="F45" s="259">
        <f t="shared" si="3"/>
        <v>15</v>
      </c>
      <c r="G45" s="260">
        <f t="shared" si="4"/>
        <v>-4</v>
      </c>
      <c r="H45" s="260">
        <f t="shared" si="5"/>
        <v>42.30769230769231</v>
      </c>
      <c r="I45" s="326">
        <v>3</v>
      </c>
      <c r="J45" s="307">
        <f t="shared" si="9"/>
        <v>5.640000000000001</v>
      </c>
      <c r="K45" s="327" t="s">
        <v>11</v>
      </c>
      <c r="L45" s="261" t="s">
        <v>10</v>
      </c>
      <c r="M45" s="261" t="s">
        <v>10</v>
      </c>
      <c r="N45" s="261"/>
      <c r="O45" s="261" t="s">
        <v>10</v>
      </c>
      <c r="P45" s="261" t="s">
        <v>10</v>
      </c>
      <c r="Q45" s="261" t="s">
        <v>10</v>
      </c>
      <c r="R45" s="261" t="s">
        <v>10</v>
      </c>
      <c r="S45" s="261" t="s">
        <v>10</v>
      </c>
      <c r="T45" s="261" t="s">
        <v>11</v>
      </c>
      <c r="U45" s="261" t="s">
        <v>11</v>
      </c>
      <c r="V45" s="261" t="s">
        <v>10</v>
      </c>
      <c r="W45" s="269" t="s">
        <v>11</v>
      </c>
      <c r="X45" s="261" t="s">
        <v>11</v>
      </c>
      <c r="Y45" s="292" t="s">
        <v>11</v>
      </c>
      <c r="Z45" s="261" t="s">
        <v>11</v>
      </c>
      <c r="AA45" s="261" t="s">
        <v>11</v>
      </c>
      <c r="AB45" s="261" t="s">
        <v>11</v>
      </c>
      <c r="AC45" s="261"/>
      <c r="AD45" s="261" t="s">
        <v>10</v>
      </c>
      <c r="AE45" s="261" t="s">
        <v>11</v>
      </c>
      <c r="AF45" s="261" t="s">
        <v>11</v>
      </c>
      <c r="AG45" s="261"/>
      <c r="AH45" s="261" t="s">
        <v>10</v>
      </c>
      <c r="AI45" s="261" t="s">
        <v>11</v>
      </c>
      <c r="AJ45" s="261" t="s">
        <v>11</v>
      </c>
      <c r="AK45" s="261" t="s">
        <v>11</v>
      </c>
      <c r="AL45" s="261" t="s">
        <v>10</v>
      </c>
      <c r="AM45" s="261" t="s">
        <v>11</v>
      </c>
      <c r="AN45" s="405" t="s">
        <v>11</v>
      </c>
      <c r="AO45" s="262"/>
      <c r="AP45" s="262"/>
      <c r="AQ45" s="263"/>
      <c r="AR45" s="264"/>
      <c r="AS45" s="263"/>
      <c r="AT45" s="265"/>
      <c r="AU45" s="264"/>
      <c r="AV45" s="263"/>
      <c r="AW45" s="264"/>
    </row>
    <row r="46" spans="1:49" ht="34.5" customHeight="1">
      <c r="A46" s="255" t="s">
        <v>390</v>
      </c>
      <c r="B46" s="356" t="s">
        <v>68</v>
      </c>
      <c r="C46" s="357">
        <f>G46*0.66</f>
        <v>-1.98</v>
      </c>
      <c r="D46" s="358">
        <f>E46+F46</f>
        <v>7</v>
      </c>
      <c r="E46" s="256">
        <f t="shared" si="2"/>
        <v>2</v>
      </c>
      <c r="F46" s="256">
        <f t="shared" si="3"/>
        <v>5</v>
      </c>
      <c r="G46" s="257">
        <f>E46-F46</f>
        <v>-3</v>
      </c>
      <c r="H46" s="257">
        <f>SUM(E46/D46%)</f>
        <v>28.57142857142857</v>
      </c>
      <c r="I46" s="324">
        <v>15</v>
      </c>
      <c r="J46" s="306">
        <v>15</v>
      </c>
      <c r="K46" s="325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268"/>
      <c r="X46" s="154"/>
      <c r="Y46" s="154"/>
      <c r="Z46" s="154"/>
      <c r="AA46" s="154"/>
      <c r="AB46" s="154"/>
      <c r="AC46" s="154"/>
      <c r="AD46" s="154" t="s">
        <v>10</v>
      </c>
      <c r="AE46" s="154"/>
      <c r="AF46" s="154" t="s">
        <v>11</v>
      </c>
      <c r="AG46" s="154" t="s">
        <v>11</v>
      </c>
      <c r="AH46" s="154"/>
      <c r="AI46" s="154" t="s">
        <v>11</v>
      </c>
      <c r="AJ46" s="154" t="s">
        <v>10</v>
      </c>
      <c r="AK46" s="154" t="s">
        <v>11</v>
      </c>
      <c r="AL46" s="154" t="s">
        <v>11</v>
      </c>
      <c r="AM46" s="154"/>
      <c r="AN46" s="404" t="s">
        <v>10</v>
      </c>
      <c r="AO46" s="84"/>
      <c r="AP46" s="84"/>
      <c r="AQ46" s="4"/>
      <c r="AR46" s="67"/>
      <c r="AS46" s="4"/>
      <c r="AT46" s="2"/>
      <c r="AU46" s="67"/>
      <c r="AV46" s="4"/>
      <c r="AW46" s="67"/>
    </row>
    <row r="47" spans="1:49" ht="34.5" customHeight="1">
      <c r="A47" s="255" t="s">
        <v>386</v>
      </c>
      <c r="B47" s="356" t="s">
        <v>68</v>
      </c>
      <c r="C47" s="357">
        <f>G47*0.66</f>
        <v>-1.32</v>
      </c>
      <c r="D47" s="358">
        <f>E47+F47</f>
        <v>2</v>
      </c>
      <c r="E47" s="256">
        <f t="shared" si="2"/>
        <v>0</v>
      </c>
      <c r="F47" s="256">
        <f t="shared" si="3"/>
        <v>2</v>
      </c>
      <c r="G47" s="257">
        <f>E47-F47</f>
        <v>-2</v>
      </c>
      <c r="H47" s="257">
        <f>SUM(E47/D47%)</f>
        <v>0</v>
      </c>
      <c r="I47" s="324">
        <v>15</v>
      </c>
      <c r="J47" s="306">
        <f>I47-C47</f>
        <v>16.32</v>
      </c>
      <c r="K47" s="325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268"/>
      <c r="X47" s="154"/>
      <c r="Y47" s="291"/>
      <c r="Z47" s="154"/>
      <c r="AA47" s="154" t="s">
        <v>11</v>
      </c>
      <c r="AB47" s="154" t="s">
        <v>11</v>
      </c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404"/>
      <c r="AO47" s="84"/>
      <c r="AP47" s="84"/>
      <c r="AQ47" s="4"/>
      <c r="AR47" s="67"/>
      <c r="AS47" s="4"/>
      <c r="AT47" s="2"/>
      <c r="AU47" s="67"/>
      <c r="AV47" s="4"/>
      <c r="AW47" s="67"/>
    </row>
    <row r="48" spans="1:49" ht="34.5" customHeight="1">
      <c r="A48" s="255" t="s">
        <v>75</v>
      </c>
      <c r="B48" s="356" t="s">
        <v>68</v>
      </c>
      <c r="C48" s="357">
        <f t="shared" si="0"/>
        <v>5.28</v>
      </c>
      <c r="D48" s="358">
        <f t="shared" si="8"/>
        <v>18</v>
      </c>
      <c r="E48" s="256">
        <f t="shared" si="2"/>
        <v>13</v>
      </c>
      <c r="F48" s="256">
        <f t="shared" si="3"/>
        <v>5</v>
      </c>
      <c r="G48" s="257">
        <f t="shared" si="4"/>
        <v>8</v>
      </c>
      <c r="H48" s="257">
        <f t="shared" si="5"/>
        <v>72.22222222222223</v>
      </c>
      <c r="I48" s="324">
        <v>-11</v>
      </c>
      <c r="J48" s="306">
        <f t="shared" si="9"/>
        <v>-16.28</v>
      </c>
      <c r="K48" s="325" t="s">
        <v>11</v>
      </c>
      <c r="L48" s="154" t="s">
        <v>10</v>
      </c>
      <c r="M48" s="154"/>
      <c r="N48" s="154"/>
      <c r="O48" s="154"/>
      <c r="P48" s="154" t="s">
        <v>10</v>
      </c>
      <c r="Q48" s="154" t="s">
        <v>11</v>
      </c>
      <c r="R48" s="154"/>
      <c r="S48" s="154"/>
      <c r="T48" s="154"/>
      <c r="U48" s="154" t="s">
        <v>10</v>
      </c>
      <c r="V48" s="154" t="s">
        <v>10</v>
      </c>
      <c r="W48" s="268"/>
      <c r="X48" s="154" t="s">
        <v>10</v>
      </c>
      <c r="Y48" s="291" t="s">
        <v>10</v>
      </c>
      <c r="Z48" s="154" t="s">
        <v>10</v>
      </c>
      <c r="AA48" s="154" t="s">
        <v>10</v>
      </c>
      <c r="AB48" s="154" t="s">
        <v>10</v>
      </c>
      <c r="AC48" s="154" t="s">
        <v>10</v>
      </c>
      <c r="AD48" s="154" t="s">
        <v>10</v>
      </c>
      <c r="AE48" s="154" t="s">
        <v>11</v>
      </c>
      <c r="AF48" s="154"/>
      <c r="AG48" s="154" t="s">
        <v>11</v>
      </c>
      <c r="AH48" s="154"/>
      <c r="AI48" s="154"/>
      <c r="AJ48" s="154"/>
      <c r="AK48" s="154" t="s">
        <v>10</v>
      </c>
      <c r="AL48" s="154" t="s">
        <v>11</v>
      </c>
      <c r="AM48" s="154" t="s">
        <v>10</v>
      </c>
      <c r="AN48" s="404" t="s">
        <v>10</v>
      </c>
      <c r="AO48" s="84"/>
      <c r="AP48" s="84"/>
      <c r="AQ48" s="4"/>
      <c r="AR48" s="67"/>
      <c r="AS48" s="4"/>
      <c r="AT48" s="2"/>
      <c r="AU48" s="67"/>
      <c r="AV48" s="4"/>
      <c r="AW48" s="67"/>
    </row>
    <row r="49" spans="1:49" ht="34.5" customHeight="1">
      <c r="A49" s="255" t="s">
        <v>132</v>
      </c>
      <c r="B49" s="356" t="s">
        <v>365</v>
      </c>
      <c r="C49" s="357">
        <f t="shared" si="0"/>
        <v>-2.64</v>
      </c>
      <c r="D49" s="358">
        <f t="shared" si="8"/>
        <v>18</v>
      </c>
      <c r="E49" s="256">
        <f aca="true" t="shared" si="10" ref="E49:E81">COUNTIF(K49:AM49,"W")+COUNTIF(K49:AM49,"WL")+COUNTIF(K49:AM49,"WLL")+COUNTIF(K49:AM49,"WW")+COUNTIF(K49:AM49,"WW")+COUNTIF(K49:AM49,"WWL")+COUNTIF(K49:AM49,"WWL")+COUNTIF(K49:AM49,"WWW")+COUNTIF(K49:AM49,"WWW")+COUNTIF(K49:AM49,"WWW")</f>
        <v>7</v>
      </c>
      <c r="F49" s="256">
        <f aca="true" t="shared" si="11" ref="F49:F81">COUNTIF(K49:AM49,"L")+COUNTIF(K49:AM49,"WL")+COUNTIF(K49:AM49,"WWL")+COUNTIF(K49:AM49,"LL")+COUNTIF(K49:AM49,"LL")+COUNTIF(K49:AM49,"WLL")+COUNTIF(K49:AM49,"WLL")+COUNTIF(K49:AM49,"LLL")+COUNTIF(K49:AM49,"LLL")+COUNTIF(K49:AM49,"LLL")</f>
        <v>11</v>
      </c>
      <c r="G49" s="257">
        <f>E49-F49</f>
        <v>-4</v>
      </c>
      <c r="H49" s="257">
        <f t="shared" si="5"/>
        <v>38.88888888888889</v>
      </c>
      <c r="I49" s="324">
        <v>32</v>
      </c>
      <c r="J49" s="306">
        <f t="shared" si="9"/>
        <v>34.64</v>
      </c>
      <c r="K49" s="325" t="s">
        <v>11</v>
      </c>
      <c r="L49" s="154" t="s">
        <v>11</v>
      </c>
      <c r="M49" s="154"/>
      <c r="N49" s="154"/>
      <c r="O49" s="154" t="s">
        <v>11</v>
      </c>
      <c r="P49" s="154" t="s">
        <v>11</v>
      </c>
      <c r="Q49" s="154" t="s">
        <v>11</v>
      </c>
      <c r="R49" s="154" t="s">
        <v>11</v>
      </c>
      <c r="S49" s="154"/>
      <c r="T49" s="154" t="s">
        <v>10</v>
      </c>
      <c r="U49" s="154"/>
      <c r="V49" s="154" t="s">
        <v>10</v>
      </c>
      <c r="W49" s="268"/>
      <c r="X49" s="154" t="s">
        <v>11</v>
      </c>
      <c r="Y49" s="291" t="s">
        <v>10</v>
      </c>
      <c r="Z49" s="154" t="s">
        <v>11</v>
      </c>
      <c r="AA49" s="154"/>
      <c r="AB49" s="154" t="s">
        <v>10</v>
      </c>
      <c r="AC49" s="154" t="s">
        <v>10</v>
      </c>
      <c r="AD49" s="154" t="s">
        <v>11</v>
      </c>
      <c r="AE49" s="154" t="s">
        <v>10</v>
      </c>
      <c r="AF49" s="154" t="s">
        <v>11</v>
      </c>
      <c r="AG49" s="154"/>
      <c r="AH49" s="154"/>
      <c r="AI49" s="154"/>
      <c r="AJ49" s="154"/>
      <c r="AK49" s="154"/>
      <c r="AL49" s="154" t="s">
        <v>11</v>
      </c>
      <c r="AM49" s="154" t="s">
        <v>10</v>
      </c>
      <c r="AN49" s="404"/>
      <c r="AO49" s="84"/>
      <c r="AP49" s="84"/>
      <c r="AQ49" s="4"/>
      <c r="AR49" s="67"/>
      <c r="AS49" s="4"/>
      <c r="AT49" s="2"/>
      <c r="AU49" s="67"/>
      <c r="AV49" s="4"/>
      <c r="AW49" s="67"/>
    </row>
    <row r="50" spans="1:49" ht="34.5" customHeight="1">
      <c r="A50" s="255" t="s">
        <v>76</v>
      </c>
      <c r="B50" s="356" t="s">
        <v>68</v>
      </c>
      <c r="C50" s="357">
        <f t="shared" si="0"/>
        <v>-2.64</v>
      </c>
      <c r="D50" s="358">
        <f aca="true" t="shared" si="12" ref="D50:D64">E50+F50</f>
        <v>22</v>
      </c>
      <c r="E50" s="256">
        <f t="shared" si="10"/>
        <v>9</v>
      </c>
      <c r="F50" s="256">
        <f t="shared" si="11"/>
        <v>13</v>
      </c>
      <c r="G50" s="257">
        <f t="shared" si="4"/>
        <v>-4</v>
      </c>
      <c r="H50" s="257">
        <f t="shared" si="5"/>
        <v>40.90909090909091</v>
      </c>
      <c r="I50" s="324">
        <v>26</v>
      </c>
      <c r="J50" s="306">
        <f t="shared" si="9"/>
        <v>28.64</v>
      </c>
      <c r="K50" s="325" t="s">
        <v>11</v>
      </c>
      <c r="L50" s="154"/>
      <c r="M50" s="154" t="s">
        <v>11</v>
      </c>
      <c r="N50" s="154" t="s">
        <v>11</v>
      </c>
      <c r="O50" s="154" t="s">
        <v>10</v>
      </c>
      <c r="P50" s="154" t="s">
        <v>10</v>
      </c>
      <c r="Q50" s="154" t="s">
        <v>10</v>
      </c>
      <c r="R50" s="154" t="s">
        <v>11</v>
      </c>
      <c r="S50" s="154"/>
      <c r="T50" s="154" t="s">
        <v>10</v>
      </c>
      <c r="U50" s="154" t="s">
        <v>10</v>
      </c>
      <c r="V50" s="154"/>
      <c r="W50" s="268" t="s">
        <v>10</v>
      </c>
      <c r="X50" s="154" t="s">
        <v>10</v>
      </c>
      <c r="Y50" s="291"/>
      <c r="Z50" s="154"/>
      <c r="AA50" s="154" t="s">
        <v>11</v>
      </c>
      <c r="AB50" s="154" t="s">
        <v>11</v>
      </c>
      <c r="AC50" s="154" t="s">
        <v>11</v>
      </c>
      <c r="AD50" s="154" t="s">
        <v>11</v>
      </c>
      <c r="AE50" s="154" t="s">
        <v>11</v>
      </c>
      <c r="AF50" s="154" t="s">
        <v>11</v>
      </c>
      <c r="AG50" s="154" t="s">
        <v>11</v>
      </c>
      <c r="AH50" s="154"/>
      <c r="AI50" s="154" t="s">
        <v>11</v>
      </c>
      <c r="AJ50" s="154" t="s">
        <v>10</v>
      </c>
      <c r="AK50" s="154" t="s">
        <v>11</v>
      </c>
      <c r="AL50" s="154"/>
      <c r="AM50" s="154" t="s">
        <v>10</v>
      </c>
      <c r="AN50" s="404"/>
      <c r="AO50" s="84"/>
      <c r="AP50" s="84"/>
      <c r="AQ50" s="4"/>
      <c r="AR50" s="67"/>
      <c r="AS50" s="4"/>
      <c r="AT50" s="2"/>
      <c r="AU50" s="67"/>
      <c r="AV50" s="4"/>
      <c r="AW50" s="67"/>
    </row>
    <row r="51" spans="1:49" ht="34.5" customHeight="1">
      <c r="A51" s="255" t="s">
        <v>67</v>
      </c>
      <c r="B51" s="356" t="s">
        <v>68</v>
      </c>
      <c r="C51" s="357">
        <f t="shared" si="0"/>
        <v>0</v>
      </c>
      <c r="D51" s="358">
        <f t="shared" si="12"/>
        <v>4</v>
      </c>
      <c r="E51" s="256">
        <f t="shared" si="10"/>
        <v>2</v>
      </c>
      <c r="F51" s="256">
        <f t="shared" si="11"/>
        <v>2</v>
      </c>
      <c r="G51" s="257">
        <f t="shared" si="4"/>
        <v>0</v>
      </c>
      <c r="H51" s="257">
        <f t="shared" si="5"/>
        <v>50</v>
      </c>
      <c r="I51" s="324">
        <v>3</v>
      </c>
      <c r="J51" s="306">
        <f t="shared" si="9"/>
        <v>3</v>
      </c>
      <c r="K51" s="325"/>
      <c r="L51" s="154" t="s">
        <v>11</v>
      </c>
      <c r="M51" s="154" t="s">
        <v>10</v>
      </c>
      <c r="N51" s="154"/>
      <c r="O51" s="154"/>
      <c r="P51" s="154"/>
      <c r="Q51" s="154"/>
      <c r="R51" s="154"/>
      <c r="S51" s="154"/>
      <c r="T51" s="154"/>
      <c r="U51" s="154"/>
      <c r="V51" s="154"/>
      <c r="W51" s="268"/>
      <c r="X51" s="154"/>
      <c r="Y51" s="291" t="s">
        <v>10</v>
      </c>
      <c r="Z51" s="154"/>
      <c r="AA51" s="154"/>
      <c r="AB51" s="154" t="s">
        <v>11</v>
      </c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404"/>
      <c r="AO51" s="84"/>
      <c r="AP51" s="84"/>
      <c r="AQ51" s="4"/>
      <c r="AR51" s="67"/>
      <c r="AS51" s="4"/>
      <c r="AT51" s="2"/>
      <c r="AU51" s="67"/>
      <c r="AV51" s="4"/>
      <c r="AW51" s="67"/>
    </row>
    <row r="52" spans="1:49" ht="34.5" customHeight="1">
      <c r="A52" s="270" t="s">
        <v>359</v>
      </c>
      <c r="B52" s="356" t="s">
        <v>68</v>
      </c>
      <c r="C52" s="357">
        <f>G52*0.66</f>
        <v>1.98</v>
      </c>
      <c r="D52" s="358">
        <f>E52+F52</f>
        <v>5</v>
      </c>
      <c r="E52" s="256">
        <f t="shared" si="10"/>
        <v>4</v>
      </c>
      <c r="F52" s="256">
        <f t="shared" si="11"/>
        <v>1</v>
      </c>
      <c r="G52" s="257">
        <f>E52-F52</f>
        <v>3</v>
      </c>
      <c r="H52" s="257">
        <f>SUM(E52/D52%)</f>
        <v>80</v>
      </c>
      <c r="I52" s="324">
        <v>0</v>
      </c>
      <c r="J52" s="306">
        <v>15</v>
      </c>
      <c r="K52" s="325"/>
      <c r="L52" s="154"/>
      <c r="M52" s="154"/>
      <c r="N52" s="154" t="s">
        <v>11</v>
      </c>
      <c r="O52" s="154"/>
      <c r="P52" s="154"/>
      <c r="Q52" s="154"/>
      <c r="R52" s="154" t="s">
        <v>10</v>
      </c>
      <c r="S52" s="154"/>
      <c r="T52" s="154"/>
      <c r="U52" s="154"/>
      <c r="V52" s="154" t="s">
        <v>10</v>
      </c>
      <c r="W52" s="268" t="s">
        <v>10</v>
      </c>
      <c r="X52" s="154"/>
      <c r="Y52" s="154"/>
      <c r="Z52" s="154"/>
      <c r="AA52" s="154"/>
      <c r="AB52" s="154"/>
      <c r="AC52" s="154"/>
      <c r="AD52" s="154"/>
      <c r="AE52" s="154"/>
      <c r="AF52" s="154" t="s">
        <v>10</v>
      </c>
      <c r="AG52" s="154"/>
      <c r="AH52" s="154"/>
      <c r="AI52" s="154"/>
      <c r="AJ52" s="154"/>
      <c r="AK52" s="154"/>
      <c r="AL52" s="154"/>
      <c r="AM52" s="154"/>
      <c r="AN52" s="404"/>
      <c r="AO52" s="84"/>
      <c r="AP52" s="84"/>
      <c r="AQ52" s="4"/>
      <c r="AR52" s="67"/>
      <c r="AS52" s="4"/>
      <c r="AT52" s="2"/>
      <c r="AU52" s="67"/>
      <c r="AV52" s="4"/>
      <c r="AW52" s="67"/>
    </row>
    <row r="53" spans="1:49" ht="34.5" customHeight="1">
      <c r="A53" s="255" t="s">
        <v>404</v>
      </c>
      <c r="B53" s="356" t="s">
        <v>68</v>
      </c>
      <c r="C53" s="357">
        <f>G53*0.66</f>
        <v>0.66</v>
      </c>
      <c r="D53" s="358">
        <f>E53+F53</f>
        <v>1</v>
      </c>
      <c r="E53" s="256">
        <f>COUNTIF(K53:AM53,"W")+COUNTIF(K53:AM53,"WL")+COUNTIF(K53:AM53,"WLL")+COUNTIF(K53:AM53,"WW")+COUNTIF(K53:AM53,"WW")+COUNTIF(K53:AM53,"WWL")+COUNTIF(K53:AM53,"WWL")+COUNTIF(K53:AM53,"WWW")+COUNTIF(K53:AM53,"WWW")+COUNTIF(K53:AM53,"WWW")</f>
        <v>1</v>
      </c>
      <c r="F53" s="256">
        <f>COUNTIF(K53:AM53,"L")+COUNTIF(K53:AM53,"WL")+COUNTIF(K53:AM53,"WWL")+COUNTIF(K53:AM53,"LL")+COUNTIF(K53:AM53,"LL")+COUNTIF(K53:AM53,"WLL")+COUNTIF(K53:AM53,"WLL")+COUNTIF(K53:AM53,"LLL")+COUNTIF(K53:AM53,"LLL")+COUNTIF(K53:AM53,"LLL")</f>
        <v>0</v>
      </c>
      <c r="G53" s="257">
        <f>E53-F53</f>
        <v>1</v>
      </c>
      <c r="H53" s="257">
        <f>SUM(E53/D53%)</f>
        <v>100</v>
      </c>
      <c r="I53" s="324">
        <v>15</v>
      </c>
      <c r="J53" s="306">
        <v>15</v>
      </c>
      <c r="K53" s="325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268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 t="s">
        <v>10</v>
      </c>
      <c r="AK53" s="154"/>
      <c r="AL53" s="154"/>
      <c r="AM53" s="154"/>
      <c r="AN53" s="404"/>
      <c r="AO53" s="84"/>
      <c r="AP53" s="84"/>
      <c r="AQ53" s="4"/>
      <c r="AR53" s="67"/>
      <c r="AS53" s="4"/>
      <c r="AT53" s="2"/>
      <c r="AU53" s="67"/>
      <c r="AV53" s="4"/>
      <c r="AW53" s="67"/>
    </row>
    <row r="54" spans="1:49" ht="34.5" customHeight="1">
      <c r="A54" s="255" t="s">
        <v>160</v>
      </c>
      <c r="B54" s="356" t="s">
        <v>68</v>
      </c>
      <c r="C54" s="357">
        <f t="shared" si="0"/>
        <v>0.66</v>
      </c>
      <c r="D54" s="358">
        <f t="shared" si="12"/>
        <v>21</v>
      </c>
      <c r="E54" s="256">
        <f t="shared" si="10"/>
        <v>11</v>
      </c>
      <c r="F54" s="256">
        <f t="shared" si="11"/>
        <v>10</v>
      </c>
      <c r="G54" s="257">
        <f t="shared" si="4"/>
        <v>1</v>
      </c>
      <c r="H54" s="257">
        <f t="shared" si="5"/>
        <v>52.38095238095238</v>
      </c>
      <c r="I54" s="324">
        <v>-6</v>
      </c>
      <c r="J54" s="306">
        <f t="shared" si="9"/>
        <v>-6.66</v>
      </c>
      <c r="K54" s="325" t="s">
        <v>11</v>
      </c>
      <c r="L54" s="154" t="s">
        <v>10</v>
      </c>
      <c r="M54" s="154" t="s">
        <v>10</v>
      </c>
      <c r="N54" s="154" t="s">
        <v>10</v>
      </c>
      <c r="O54" s="154" t="s">
        <v>11</v>
      </c>
      <c r="P54" s="154" t="s">
        <v>10</v>
      </c>
      <c r="Q54" s="154" t="s">
        <v>11</v>
      </c>
      <c r="R54" s="154" t="s">
        <v>11</v>
      </c>
      <c r="S54" s="154"/>
      <c r="T54" s="154" t="s">
        <v>11</v>
      </c>
      <c r="U54" s="154" t="s">
        <v>11</v>
      </c>
      <c r="V54" s="154" t="s">
        <v>10</v>
      </c>
      <c r="W54" s="268" t="s">
        <v>10</v>
      </c>
      <c r="X54" s="154" t="s">
        <v>10</v>
      </c>
      <c r="Y54" s="291" t="s">
        <v>10</v>
      </c>
      <c r="Z54" s="154" t="s">
        <v>10</v>
      </c>
      <c r="AA54" s="154"/>
      <c r="AB54" s="154"/>
      <c r="AC54" s="154" t="s">
        <v>11</v>
      </c>
      <c r="AD54" s="154"/>
      <c r="AE54" s="154"/>
      <c r="AF54" s="154"/>
      <c r="AG54" s="154" t="s">
        <v>10</v>
      </c>
      <c r="AH54" s="154"/>
      <c r="AI54" s="154" t="s">
        <v>11</v>
      </c>
      <c r="AJ54" s="154" t="s">
        <v>11</v>
      </c>
      <c r="AK54" s="154" t="s">
        <v>10</v>
      </c>
      <c r="AL54" s="154"/>
      <c r="AM54" s="154" t="s">
        <v>11</v>
      </c>
      <c r="AN54" s="404" t="s">
        <v>10</v>
      </c>
      <c r="AO54" s="84"/>
      <c r="AP54" s="84"/>
      <c r="AQ54" s="4"/>
      <c r="AR54" s="67"/>
      <c r="AS54" s="4"/>
      <c r="AT54" s="2"/>
      <c r="AU54" s="67"/>
      <c r="AV54" s="4"/>
      <c r="AW54" s="67"/>
    </row>
    <row r="55" spans="1:49" ht="34.5" customHeight="1">
      <c r="A55" s="255" t="s">
        <v>70</v>
      </c>
      <c r="B55" s="356" t="s">
        <v>68</v>
      </c>
      <c r="C55" s="357">
        <f t="shared" si="0"/>
        <v>0</v>
      </c>
      <c r="D55" s="358">
        <f t="shared" si="12"/>
        <v>14</v>
      </c>
      <c r="E55" s="256">
        <f t="shared" si="10"/>
        <v>7</v>
      </c>
      <c r="F55" s="256">
        <f t="shared" si="11"/>
        <v>7</v>
      </c>
      <c r="G55" s="257">
        <f t="shared" si="4"/>
        <v>0</v>
      </c>
      <c r="H55" s="257">
        <f t="shared" si="5"/>
        <v>49.99999999999999</v>
      </c>
      <c r="I55" s="324">
        <v>30</v>
      </c>
      <c r="J55" s="306">
        <f t="shared" si="9"/>
        <v>30</v>
      </c>
      <c r="K55" s="325"/>
      <c r="L55" s="154"/>
      <c r="M55" s="154" t="s">
        <v>10</v>
      </c>
      <c r="N55" s="154" t="s">
        <v>11</v>
      </c>
      <c r="O55" s="154" t="s">
        <v>11</v>
      </c>
      <c r="P55" s="154" t="s">
        <v>10</v>
      </c>
      <c r="Q55" s="154" t="s">
        <v>10</v>
      </c>
      <c r="R55" s="154"/>
      <c r="S55" s="154"/>
      <c r="T55" s="154" t="s">
        <v>11</v>
      </c>
      <c r="U55" s="154" t="s">
        <v>10</v>
      </c>
      <c r="V55" s="154" t="s">
        <v>11</v>
      </c>
      <c r="W55" s="268" t="s">
        <v>11</v>
      </c>
      <c r="X55" s="154"/>
      <c r="Y55" s="291"/>
      <c r="Z55" s="154" t="s">
        <v>10</v>
      </c>
      <c r="AA55" s="154" t="s">
        <v>10</v>
      </c>
      <c r="AB55" s="154"/>
      <c r="AC55" s="154" t="s">
        <v>11</v>
      </c>
      <c r="AD55" s="154"/>
      <c r="AE55" s="154" t="s">
        <v>10</v>
      </c>
      <c r="AF55" s="154"/>
      <c r="AG55" s="154"/>
      <c r="AH55" s="154"/>
      <c r="AI55" s="154"/>
      <c r="AJ55" s="154"/>
      <c r="AK55" s="154"/>
      <c r="AL55" s="154" t="s">
        <v>11</v>
      </c>
      <c r="AM55" s="154"/>
      <c r="AN55" s="404" t="s">
        <v>11</v>
      </c>
      <c r="AO55" s="84"/>
      <c r="AP55" s="84"/>
      <c r="AQ55" s="4"/>
      <c r="AR55" s="67"/>
      <c r="AS55" s="4"/>
      <c r="AT55" s="2"/>
      <c r="AU55" s="67"/>
      <c r="AV55" s="4"/>
      <c r="AW55" s="67"/>
    </row>
    <row r="56" spans="1:49" ht="34.5" customHeight="1">
      <c r="A56" s="270" t="s">
        <v>71</v>
      </c>
      <c r="B56" s="356" t="s">
        <v>68</v>
      </c>
      <c r="C56" s="357">
        <f t="shared" si="0"/>
        <v>11.22</v>
      </c>
      <c r="D56" s="358">
        <f t="shared" si="12"/>
        <v>27</v>
      </c>
      <c r="E56" s="256">
        <f t="shared" si="10"/>
        <v>22</v>
      </c>
      <c r="F56" s="256">
        <f t="shared" si="11"/>
        <v>5</v>
      </c>
      <c r="G56" s="257">
        <f t="shared" si="4"/>
        <v>17</v>
      </c>
      <c r="H56" s="257">
        <f t="shared" si="5"/>
        <v>81.48148148148148</v>
      </c>
      <c r="I56" s="324">
        <v>30</v>
      </c>
      <c r="J56" s="306">
        <f t="shared" si="9"/>
        <v>18.78</v>
      </c>
      <c r="K56" s="325" t="s">
        <v>10</v>
      </c>
      <c r="L56" s="154" t="s">
        <v>10</v>
      </c>
      <c r="M56" s="154" t="s">
        <v>10</v>
      </c>
      <c r="N56" s="154" t="s">
        <v>10</v>
      </c>
      <c r="O56" s="154" t="s">
        <v>10</v>
      </c>
      <c r="P56" s="154" t="s">
        <v>10</v>
      </c>
      <c r="Q56" s="154" t="s">
        <v>10</v>
      </c>
      <c r="R56" s="154" t="s">
        <v>11</v>
      </c>
      <c r="S56" s="154"/>
      <c r="T56" s="154" t="s">
        <v>10</v>
      </c>
      <c r="U56" s="154" t="s">
        <v>11</v>
      </c>
      <c r="V56" s="154" t="s">
        <v>10</v>
      </c>
      <c r="W56" s="268" t="s">
        <v>10</v>
      </c>
      <c r="X56" s="154" t="s">
        <v>10</v>
      </c>
      <c r="Y56" s="291" t="s">
        <v>10</v>
      </c>
      <c r="Z56" s="154" t="s">
        <v>10</v>
      </c>
      <c r="AA56" s="154" t="s">
        <v>10</v>
      </c>
      <c r="AB56" s="154" t="s">
        <v>10</v>
      </c>
      <c r="AC56" s="154" t="s">
        <v>10</v>
      </c>
      <c r="AD56" s="154" t="s">
        <v>11</v>
      </c>
      <c r="AE56" s="154" t="s">
        <v>10</v>
      </c>
      <c r="AF56" s="154" t="s">
        <v>10</v>
      </c>
      <c r="AG56" s="154" t="s">
        <v>10</v>
      </c>
      <c r="AH56" s="154"/>
      <c r="AI56" s="154" t="s">
        <v>11</v>
      </c>
      <c r="AJ56" s="154" t="s">
        <v>11</v>
      </c>
      <c r="AK56" s="154" t="s">
        <v>10</v>
      </c>
      <c r="AL56" s="154" t="s">
        <v>10</v>
      </c>
      <c r="AM56" s="154" t="s">
        <v>10</v>
      </c>
      <c r="AN56" s="404" t="s">
        <v>10</v>
      </c>
      <c r="AO56" s="84"/>
      <c r="AP56" s="84"/>
      <c r="AQ56" s="4"/>
      <c r="AR56" s="67"/>
      <c r="AS56" s="4"/>
      <c r="AT56" s="2"/>
      <c r="AU56" s="67"/>
      <c r="AV56" s="4"/>
      <c r="AW56" s="67"/>
    </row>
    <row r="57" spans="1:49" s="110" customFormat="1" ht="34.5" customHeight="1" thickBot="1">
      <c r="A57" s="258" t="s">
        <v>182</v>
      </c>
      <c r="B57" s="359" t="s">
        <v>68</v>
      </c>
      <c r="C57" s="360">
        <f t="shared" si="0"/>
        <v>0</v>
      </c>
      <c r="D57" s="361">
        <f t="shared" si="12"/>
        <v>0</v>
      </c>
      <c r="E57" s="259">
        <f t="shared" si="10"/>
        <v>0</v>
      </c>
      <c r="F57" s="259">
        <f t="shared" si="11"/>
        <v>0</v>
      </c>
      <c r="G57" s="260">
        <f t="shared" si="4"/>
        <v>0</v>
      </c>
      <c r="H57" s="260" t="e">
        <f t="shared" si="5"/>
        <v>#DIV/0!</v>
      </c>
      <c r="I57" s="326">
        <v>19</v>
      </c>
      <c r="J57" s="307">
        <v>20</v>
      </c>
      <c r="K57" s="327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9"/>
      <c r="X57" s="261"/>
      <c r="Y57" s="292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405"/>
      <c r="AO57" s="262"/>
      <c r="AP57" s="262"/>
      <c r="AQ57" s="263"/>
      <c r="AR57" s="264"/>
      <c r="AS57" s="263"/>
      <c r="AT57" s="265"/>
      <c r="AU57" s="264"/>
      <c r="AV57" s="263"/>
      <c r="AW57" s="264"/>
    </row>
    <row r="58" spans="1:49" ht="34.5" customHeight="1">
      <c r="A58" s="255" t="s">
        <v>73</v>
      </c>
      <c r="B58" s="356" t="s">
        <v>74</v>
      </c>
      <c r="C58" s="357">
        <f aca="true" t="shared" si="13" ref="C58:C91">G58*0.66</f>
        <v>-2.64</v>
      </c>
      <c r="D58" s="358">
        <f t="shared" si="12"/>
        <v>16</v>
      </c>
      <c r="E58" s="256">
        <f t="shared" si="10"/>
        <v>6</v>
      </c>
      <c r="F58" s="256">
        <f t="shared" si="11"/>
        <v>10</v>
      </c>
      <c r="G58" s="257">
        <f aca="true" t="shared" si="14" ref="G58:G91">E58-F58</f>
        <v>-4</v>
      </c>
      <c r="H58" s="257">
        <f aca="true" t="shared" si="15" ref="H58:H91">SUM(E58/D58%)</f>
        <v>37.5</v>
      </c>
      <c r="I58" s="324">
        <v>29</v>
      </c>
      <c r="J58" s="306">
        <f>I58-C58</f>
        <v>31.64</v>
      </c>
      <c r="K58" s="325" t="s">
        <v>11</v>
      </c>
      <c r="L58" s="154" t="s">
        <v>11</v>
      </c>
      <c r="M58" s="154" t="s">
        <v>11</v>
      </c>
      <c r="N58" s="154" t="s">
        <v>10</v>
      </c>
      <c r="O58" s="154" t="s">
        <v>10</v>
      </c>
      <c r="P58" s="154" t="s">
        <v>11</v>
      </c>
      <c r="Q58" s="154" t="s">
        <v>10</v>
      </c>
      <c r="R58" s="154"/>
      <c r="S58" s="154" t="s">
        <v>10</v>
      </c>
      <c r="T58" s="154" t="s">
        <v>10</v>
      </c>
      <c r="U58" s="154" t="s">
        <v>10</v>
      </c>
      <c r="V58" s="154" t="s">
        <v>11</v>
      </c>
      <c r="W58" s="268" t="s">
        <v>11</v>
      </c>
      <c r="X58" s="154" t="s">
        <v>11</v>
      </c>
      <c r="Y58" s="291"/>
      <c r="Z58" s="154"/>
      <c r="AA58" s="154" t="s">
        <v>11</v>
      </c>
      <c r="AB58" s="154" t="s">
        <v>11</v>
      </c>
      <c r="AC58" s="154"/>
      <c r="AD58" s="154"/>
      <c r="AE58" s="154"/>
      <c r="AF58" s="154" t="s">
        <v>11</v>
      </c>
      <c r="AG58" s="154"/>
      <c r="AH58" s="154"/>
      <c r="AI58" s="154"/>
      <c r="AJ58" s="154"/>
      <c r="AK58" s="154"/>
      <c r="AL58" s="154"/>
      <c r="AM58" s="154"/>
      <c r="AN58" s="404" t="s">
        <v>11</v>
      </c>
      <c r="AO58" s="84"/>
      <c r="AP58" s="84"/>
      <c r="AQ58" s="4"/>
      <c r="AR58" s="67"/>
      <c r="AS58" s="4"/>
      <c r="AT58" s="2"/>
      <c r="AU58" s="67"/>
      <c r="AV58" s="4"/>
      <c r="AW58" s="67"/>
    </row>
    <row r="59" spans="1:49" ht="34.5" customHeight="1">
      <c r="A59" s="255" t="s">
        <v>191</v>
      </c>
      <c r="B59" s="356" t="s">
        <v>402</v>
      </c>
      <c r="C59" s="357">
        <f t="shared" si="13"/>
        <v>0</v>
      </c>
      <c r="D59" s="358">
        <f t="shared" si="12"/>
        <v>10</v>
      </c>
      <c r="E59" s="256">
        <f t="shared" si="10"/>
        <v>5</v>
      </c>
      <c r="F59" s="256">
        <f t="shared" si="11"/>
        <v>5</v>
      </c>
      <c r="G59" s="257">
        <f t="shared" si="14"/>
        <v>0</v>
      </c>
      <c r="H59" s="257">
        <f t="shared" si="15"/>
        <v>50</v>
      </c>
      <c r="I59" s="324">
        <v>14</v>
      </c>
      <c r="J59" s="306">
        <v>15</v>
      </c>
      <c r="K59" s="325" t="s">
        <v>11</v>
      </c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 t="s">
        <v>11</v>
      </c>
      <c r="W59" s="268" t="s">
        <v>10</v>
      </c>
      <c r="X59" s="154" t="s">
        <v>10</v>
      </c>
      <c r="Y59" s="291" t="s">
        <v>11</v>
      </c>
      <c r="Z59" s="154"/>
      <c r="AA59" s="154"/>
      <c r="AB59" s="154" t="s">
        <v>10</v>
      </c>
      <c r="AC59" s="154"/>
      <c r="AD59" s="154"/>
      <c r="AE59" s="154" t="s">
        <v>10</v>
      </c>
      <c r="AF59" s="154" t="s">
        <v>10</v>
      </c>
      <c r="AG59" s="154"/>
      <c r="AH59" s="154"/>
      <c r="AI59" s="154" t="s">
        <v>11</v>
      </c>
      <c r="AJ59" s="154" t="s">
        <v>11</v>
      </c>
      <c r="AK59" s="154"/>
      <c r="AL59" s="154"/>
      <c r="AM59" s="154"/>
      <c r="AN59" s="404"/>
      <c r="AO59" s="84"/>
      <c r="AP59" s="84"/>
      <c r="AQ59" s="4"/>
      <c r="AR59" s="67"/>
      <c r="AS59" s="4"/>
      <c r="AT59" s="2"/>
      <c r="AU59" s="67"/>
      <c r="AV59" s="4"/>
      <c r="AW59" s="67"/>
    </row>
    <row r="60" spans="1:49" ht="34.5" customHeight="1">
      <c r="A60" s="270" t="s">
        <v>375</v>
      </c>
      <c r="B60" s="356" t="s">
        <v>74</v>
      </c>
      <c r="C60" s="357">
        <f>G60*0.66</f>
        <v>1.32</v>
      </c>
      <c r="D60" s="358">
        <f>E60+F60</f>
        <v>2</v>
      </c>
      <c r="E60" s="256">
        <f t="shared" si="10"/>
        <v>2</v>
      </c>
      <c r="F60" s="256">
        <f t="shared" si="11"/>
        <v>0</v>
      </c>
      <c r="G60" s="257">
        <f>E60-F60</f>
        <v>2</v>
      </c>
      <c r="H60" s="257">
        <f>SUM(E60/D60%)</f>
        <v>100</v>
      </c>
      <c r="I60" s="324">
        <v>0</v>
      </c>
      <c r="J60" s="306">
        <v>15</v>
      </c>
      <c r="K60" s="325"/>
      <c r="L60" s="154"/>
      <c r="M60" s="154"/>
      <c r="N60" s="154"/>
      <c r="O60" s="154"/>
      <c r="P60" s="154"/>
      <c r="Q60" s="154"/>
      <c r="R60" s="154" t="s">
        <v>10</v>
      </c>
      <c r="S60" s="154"/>
      <c r="T60" s="154"/>
      <c r="U60" s="154"/>
      <c r="V60" s="154" t="s">
        <v>10</v>
      </c>
      <c r="W60" s="268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404"/>
      <c r="AO60" s="84"/>
      <c r="AP60" s="84"/>
      <c r="AQ60" s="4"/>
      <c r="AR60" s="67"/>
      <c r="AS60" s="4"/>
      <c r="AT60" s="2"/>
      <c r="AU60" s="67"/>
      <c r="AV60" s="4"/>
      <c r="AW60" s="67"/>
    </row>
    <row r="61" spans="1:49" ht="34.5" customHeight="1">
      <c r="A61" s="255" t="s">
        <v>69</v>
      </c>
      <c r="B61" s="356" t="s">
        <v>74</v>
      </c>
      <c r="C61" s="357">
        <f t="shared" si="13"/>
        <v>-1.32</v>
      </c>
      <c r="D61" s="358">
        <f t="shared" si="12"/>
        <v>24</v>
      </c>
      <c r="E61" s="256">
        <f t="shared" si="10"/>
        <v>11</v>
      </c>
      <c r="F61" s="256">
        <f t="shared" si="11"/>
        <v>13</v>
      </c>
      <c r="G61" s="257">
        <f t="shared" si="14"/>
        <v>-2</v>
      </c>
      <c r="H61" s="257">
        <f t="shared" si="15"/>
        <v>45.833333333333336</v>
      </c>
      <c r="I61" s="324">
        <v>20</v>
      </c>
      <c r="J61" s="306">
        <f>I61-C61</f>
        <v>21.32</v>
      </c>
      <c r="K61" s="325" t="s">
        <v>11</v>
      </c>
      <c r="L61" s="154" t="s">
        <v>10</v>
      </c>
      <c r="M61" s="154" t="s">
        <v>11</v>
      </c>
      <c r="N61" s="154" t="s">
        <v>10</v>
      </c>
      <c r="O61" s="154" t="s">
        <v>11</v>
      </c>
      <c r="P61" s="154"/>
      <c r="Q61" s="154" t="s">
        <v>11</v>
      </c>
      <c r="R61" s="154"/>
      <c r="S61" s="154" t="s">
        <v>10</v>
      </c>
      <c r="T61" s="154" t="s">
        <v>11</v>
      </c>
      <c r="U61" s="154" t="s">
        <v>11</v>
      </c>
      <c r="V61" s="154"/>
      <c r="W61" s="268" t="s">
        <v>10</v>
      </c>
      <c r="X61" s="154" t="s">
        <v>11</v>
      </c>
      <c r="Y61" s="291" t="s">
        <v>10</v>
      </c>
      <c r="Z61" s="154" t="s">
        <v>10</v>
      </c>
      <c r="AA61" s="154" t="s">
        <v>11</v>
      </c>
      <c r="AB61" s="154" t="s">
        <v>11</v>
      </c>
      <c r="AC61" s="154" t="s">
        <v>11</v>
      </c>
      <c r="AD61" s="154" t="s">
        <v>11</v>
      </c>
      <c r="AE61" s="154" t="s">
        <v>11</v>
      </c>
      <c r="AF61" s="154" t="s">
        <v>10</v>
      </c>
      <c r="AG61" s="154"/>
      <c r="AH61" s="154" t="s">
        <v>10</v>
      </c>
      <c r="AI61" s="154" t="s">
        <v>10</v>
      </c>
      <c r="AJ61" s="154" t="s">
        <v>10</v>
      </c>
      <c r="AK61" s="154" t="s">
        <v>11</v>
      </c>
      <c r="AL61" s="154" t="s">
        <v>10</v>
      </c>
      <c r="AM61" s="154"/>
      <c r="AN61" s="404" t="s">
        <v>11</v>
      </c>
      <c r="AO61" s="84"/>
      <c r="AP61" s="84"/>
      <c r="AQ61" s="4"/>
      <c r="AR61" s="67"/>
      <c r="AS61" s="4"/>
      <c r="AT61" s="2"/>
      <c r="AU61" s="67"/>
      <c r="AV61" s="4"/>
      <c r="AW61" s="67"/>
    </row>
    <row r="62" spans="1:49" ht="34.5" customHeight="1">
      <c r="A62" s="270" t="s">
        <v>77</v>
      </c>
      <c r="B62" s="356" t="s">
        <v>74</v>
      </c>
      <c r="C62" s="357">
        <f t="shared" si="13"/>
        <v>-2.64</v>
      </c>
      <c r="D62" s="358">
        <f t="shared" si="12"/>
        <v>26</v>
      </c>
      <c r="E62" s="256">
        <f t="shared" si="10"/>
        <v>11</v>
      </c>
      <c r="F62" s="256">
        <f t="shared" si="11"/>
        <v>15</v>
      </c>
      <c r="G62" s="257">
        <f t="shared" si="14"/>
        <v>-4</v>
      </c>
      <c r="H62" s="257">
        <f t="shared" si="15"/>
        <v>42.30769230769231</v>
      </c>
      <c r="I62" s="324">
        <v>30</v>
      </c>
      <c r="J62" s="306">
        <f>I62-C62</f>
        <v>32.64</v>
      </c>
      <c r="K62" s="325" t="s">
        <v>11</v>
      </c>
      <c r="L62" s="154" t="s">
        <v>11</v>
      </c>
      <c r="M62" s="154" t="s">
        <v>11</v>
      </c>
      <c r="N62" s="154" t="s">
        <v>11</v>
      </c>
      <c r="O62" s="154" t="s">
        <v>11</v>
      </c>
      <c r="P62" s="154" t="s">
        <v>11</v>
      </c>
      <c r="Q62" s="154"/>
      <c r="R62" s="154"/>
      <c r="S62" s="154" t="s">
        <v>11</v>
      </c>
      <c r="T62" s="154" t="s">
        <v>11</v>
      </c>
      <c r="U62" s="154" t="s">
        <v>10</v>
      </c>
      <c r="V62" s="154"/>
      <c r="W62" s="268" t="s">
        <v>11</v>
      </c>
      <c r="X62" s="154" t="s">
        <v>10</v>
      </c>
      <c r="Y62" s="291" t="s">
        <v>11</v>
      </c>
      <c r="Z62" s="154" t="s">
        <v>10</v>
      </c>
      <c r="AA62" s="154" t="s">
        <v>10</v>
      </c>
      <c r="AB62" s="154" t="s">
        <v>10</v>
      </c>
      <c r="AC62" s="154" t="s">
        <v>11</v>
      </c>
      <c r="AD62" s="154" t="s">
        <v>10</v>
      </c>
      <c r="AE62" s="154" t="s">
        <v>361</v>
      </c>
      <c r="AF62" s="154" t="s">
        <v>10</v>
      </c>
      <c r="AG62" s="154"/>
      <c r="AH62" s="154" t="s">
        <v>11</v>
      </c>
      <c r="AI62" s="154" t="s">
        <v>10</v>
      </c>
      <c r="AJ62" s="154" t="s">
        <v>11</v>
      </c>
      <c r="AK62" s="154" t="s">
        <v>11</v>
      </c>
      <c r="AL62" s="154" t="s">
        <v>10</v>
      </c>
      <c r="AM62" s="154" t="s">
        <v>10</v>
      </c>
      <c r="AN62" s="404" t="s">
        <v>10</v>
      </c>
      <c r="AO62" s="84"/>
      <c r="AP62" s="84"/>
      <c r="AQ62" s="4"/>
      <c r="AR62" s="67"/>
      <c r="AS62" s="4"/>
      <c r="AT62" s="2"/>
      <c r="AU62" s="67"/>
      <c r="AV62" s="4"/>
      <c r="AW62" s="67"/>
    </row>
    <row r="63" spans="1:49" ht="34.5" customHeight="1">
      <c r="A63" s="255" t="s">
        <v>137</v>
      </c>
      <c r="B63" s="356" t="s">
        <v>74</v>
      </c>
      <c r="C63" s="357">
        <f t="shared" si="13"/>
        <v>-0.66</v>
      </c>
      <c r="D63" s="358">
        <f t="shared" si="12"/>
        <v>23</v>
      </c>
      <c r="E63" s="256">
        <f t="shared" si="10"/>
        <v>11</v>
      </c>
      <c r="F63" s="256">
        <f t="shared" si="11"/>
        <v>12</v>
      </c>
      <c r="G63" s="257">
        <f t="shared" si="14"/>
        <v>-1</v>
      </c>
      <c r="H63" s="257">
        <f t="shared" si="15"/>
        <v>47.826086956521735</v>
      </c>
      <c r="I63" s="324">
        <v>28</v>
      </c>
      <c r="J63" s="306">
        <f>I63-C63</f>
        <v>28.66</v>
      </c>
      <c r="K63" s="325" t="s">
        <v>10</v>
      </c>
      <c r="L63" s="154" t="s">
        <v>10</v>
      </c>
      <c r="M63" s="154" t="s">
        <v>11</v>
      </c>
      <c r="N63" s="154" t="s">
        <v>11</v>
      </c>
      <c r="O63" s="154" t="s">
        <v>10</v>
      </c>
      <c r="P63" s="154" t="s">
        <v>10</v>
      </c>
      <c r="Q63" s="154" t="s">
        <v>11</v>
      </c>
      <c r="R63" s="154"/>
      <c r="S63" s="154" t="s">
        <v>10</v>
      </c>
      <c r="T63" s="154" t="s">
        <v>10</v>
      </c>
      <c r="U63" s="154" t="s">
        <v>11</v>
      </c>
      <c r="V63" s="154" t="s">
        <v>11</v>
      </c>
      <c r="W63" s="268" t="s">
        <v>11</v>
      </c>
      <c r="X63" s="154" t="s">
        <v>11</v>
      </c>
      <c r="Y63" s="291" t="s">
        <v>10</v>
      </c>
      <c r="Z63" s="154" t="s">
        <v>10</v>
      </c>
      <c r="AA63" s="154" t="s">
        <v>11</v>
      </c>
      <c r="AB63" s="154"/>
      <c r="AC63" s="154" t="s">
        <v>11</v>
      </c>
      <c r="AD63" s="154" t="s">
        <v>10</v>
      </c>
      <c r="AE63" s="154"/>
      <c r="AF63" s="154"/>
      <c r="AG63" s="154"/>
      <c r="AH63" s="154" t="s">
        <v>10</v>
      </c>
      <c r="AI63" s="154" t="s">
        <v>11</v>
      </c>
      <c r="AJ63" s="154"/>
      <c r="AK63" s="154" t="s">
        <v>10</v>
      </c>
      <c r="AL63" s="154" t="s">
        <v>11</v>
      </c>
      <c r="AM63" s="154" t="s">
        <v>11</v>
      </c>
      <c r="AN63" s="404" t="s">
        <v>10</v>
      </c>
      <c r="AO63" s="84"/>
      <c r="AP63" s="84"/>
      <c r="AQ63" s="4"/>
      <c r="AR63" s="67"/>
      <c r="AS63" s="4"/>
      <c r="AT63" s="2"/>
      <c r="AU63" s="67"/>
      <c r="AV63" s="4"/>
      <c r="AW63" s="67"/>
    </row>
    <row r="64" spans="1:49" ht="34.5" customHeight="1">
      <c r="A64" s="255" t="s">
        <v>203</v>
      </c>
      <c r="B64" s="356" t="s">
        <v>74</v>
      </c>
      <c r="C64" s="357">
        <f t="shared" si="13"/>
        <v>-0.66</v>
      </c>
      <c r="D64" s="358">
        <f t="shared" si="12"/>
        <v>1</v>
      </c>
      <c r="E64" s="256">
        <f t="shared" si="10"/>
        <v>0</v>
      </c>
      <c r="F64" s="256">
        <f t="shared" si="11"/>
        <v>1</v>
      </c>
      <c r="G64" s="257">
        <f t="shared" si="14"/>
        <v>-1</v>
      </c>
      <c r="H64" s="257">
        <f t="shared" si="15"/>
        <v>0</v>
      </c>
      <c r="I64" s="324">
        <v>19</v>
      </c>
      <c r="J64" s="306">
        <f>I64-C64</f>
        <v>19.66</v>
      </c>
      <c r="K64" s="325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268"/>
      <c r="X64" s="154"/>
      <c r="Y64" s="291"/>
      <c r="Z64" s="154"/>
      <c r="AA64" s="154"/>
      <c r="AB64" s="154"/>
      <c r="AC64" s="154"/>
      <c r="AD64" s="154" t="s">
        <v>11</v>
      </c>
      <c r="AE64" s="154"/>
      <c r="AF64" s="154"/>
      <c r="AG64" s="154"/>
      <c r="AH64" s="154"/>
      <c r="AI64" s="154"/>
      <c r="AJ64" s="154"/>
      <c r="AK64" s="154"/>
      <c r="AL64" s="154"/>
      <c r="AM64" s="154"/>
      <c r="AN64" s="404"/>
      <c r="AO64" s="84"/>
      <c r="AP64" s="84"/>
      <c r="AQ64" s="4"/>
      <c r="AR64" s="67"/>
      <c r="AS64" s="4"/>
      <c r="AT64" s="2"/>
      <c r="AU64" s="67"/>
      <c r="AV64" s="4"/>
      <c r="AW64" s="67"/>
    </row>
    <row r="65" spans="1:49" ht="34.5" customHeight="1">
      <c r="A65" s="255" t="s">
        <v>175</v>
      </c>
      <c r="B65" s="356" t="s">
        <v>74</v>
      </c>
      <c r="C65" s="357">
        <f t="shared" si="13"/>
        <v>-0.66</v>
      </c>
      <c r="D65" s="358">
        <f aca="true" t="shared" si="16" ref="D65:D99">E65+F65</f>
        <v>21</v>
      </c>
      <c r="E65" s="256">
        <f t="shared" si="10"/>
        <v>10</v>
      </c>
      <c r="F65" s="256">
        <f t="shared" si="11"/>
        <v>11</v>
      </c>
      <c r="G65" s="257">
        <f t="shared" si="14"/>
        <v>-1</v>
      </c>
      <c r="H65" s="257">
        <f t="shared" si="15"/>
        <v>47.61904761904762</v>
      </c>
      <c r="I65" s="324">
        <v>21</v>
      </c>
      <c r="J65" s="306">
        <f>I65-C65</f>
        <v>21.66</v>
      </c>
      <c r="K65" s="325"/>
      <c r="L65" s="154" t="s">
        <v>10</v>
      </c>
      <c r="M65" s="154" t="s">
        <v>10</v>
      </c>
      <c r="N65" s="154" t="s">
        <v>11</v>
      </c>
      <c r="O65" s="154" t="s">
        <v>10</v>
      </c>
      <c r="P65" s="154" t="s">
        <v>10</v>
      </c>
      <c r="Q65" s="154" t="s">
        <v>11</v>
      </c>
      <c r="R65" s="154"/>
      <c r="S65" s="154" t="s">
        <v>10</v>
      </c>
      <c r="T65" s="154" t="s">
        <v>11</v>
      </c>
      <c r="U65" s="154"/>
      <c r="V65" s="154"/>
      <c r="W65" s="268"/>
      <c r="X65" s="154"/>
      <c r="Y65" s="291" t="s">
        <v>10</v>
      </c>
      <c r="Z65" s="154" t="s">
        <v>10</v>
      </c>
      <c r="AA65" s="154" t="s">
        <v>11</v>
      </c>
      <c r="AB65" s="154"/>
      <c r="AC65" s="154" t="s">
        <v>11</v>
      </c>
      <c r="AD65" s="154" t="s">
        <v>11</v>
      </c>
      <c r="AE65" s="154" t="s">
        <v>11</v>
      </c>
      <c r="AF65" s="154" t="s">
        <v>10</v>
      </c>
      <c r="AG65" s="154"/>
      <c r="AH65" s="154" t="s">
        <v>11</v>
      </c>
      <c r="AI65" s="154" t="s">
        <v>11</v>
      </c>
      <c r="AJ65" s="154" t="s">
        <v>10</v>
      </c>
      <c r="AK65" s="154" t="s">
        <v>11</v>
      </c>
      <c r="AL65" s="154" t="s">
        <v>10</v>
      </c>
      <c r="AM65" s="154" t="s">
        <v>11</v>
      </c>
      <c r="AN65" s="404"/>
      <c r="AO65" s="84"/>
      <c r="AP65" s="84"/>
      <c r="AQ65" s="4"/>
      <c r="AR65" s="67"/>
      <c r="AS65" s="4"/>
      <c r="AT65" s="2"/>
      <c r="AU65" s="67"/>
      <c r="AV65" s="4"/>
      <c r="AW65" s="67"/>
    </row>
    <row r="66" spans="1:49" s="110" customFormat="1" ht="34.5" customHeight="1" thickBot="1">
      <c r="A66" s="258" t="s">
        <v>72</v>
      </c>
      <c r="B66" s="359" t="s">
        <v>74</v>
      </c>
      <c r="C66" s="360">
        <f t="shared" si="13"/>
        <v>0</v>
      </c>
      <c r="D66" s="361">
        <f t="shared" si="16"/>
        <v>8</v>
      </c>
      <c r="E66" s="259">
        <f t="shared" si="10"/>
        <v>4</v>
      </c>
      <c r="F66" s="259">
        <f t="shared" si="11"/>
        <v>4</v>
      </c>
      <c r="G66" s="260">
        <f t="shared" si="14"/>
        <v>0</v>
      </c>
      <c r="H66" s="260">
        <f t="shared" si="15"/>
        <v>50</v>
      </c>
      <c r="I66" s="326">
        <v>16</v>
      </c>
      <c r="J66" s="307">
        <v>20</v>
      </c>
      <c r="K66" s="327"/>
      <c r="L66" s="261"/>
      <c r="M66" s="261"/>
      <c r="N66" s="261"/>
      <c r="O66" s="261"/>
      <c r="P66" s="261"/>
      <c r="Q66" s="261"/>
      <c r="R66" s="261"/>
      <c r="S66" s="261"/>
      <c r="T66" s="261"/>
      <c r="U66" s="261" t="s">
        <v>10</v>
      </c>
      <c r="V66" s="261"/>
      <c r="W66" s="269"/>
      <c r="X66" s="261"/>
      <c r="Y66" s="292"/>
      <c r="Z66" s="261" t="s">
        <v>11</v>
      </c>
      <c r="AA66" s="261"/>
      <c r="AB66" s="261"/>
      <c r="AC66" s="261"/>
      <c r="AD66" s="261"/>
      <c r="AE66" s="261"/>
      <c r="AF66" s="261"/>
      <c r="AG66" s="261"/>
      <c r="AH66" s="261" t="s">
        <v>11</v>
      </c>
      <c r="AI66" s="261" t="s">
        <v>10</v>
      </c>
      <c r="AJ66" s="261" t="s">
        <v>10</v>
      </c>
      <c r="AK66" s="261" t="s">
        <v>10</v>
      </c>
      <c r="AL66" s="261" t="s">
        <v>11</v>
      </c>
      <c r="AM66" s="261" t="s">
        <v>11</v>
      </c>
      <c r="AN66" s="405" t="s">
        <v>10</v>
      </c>
      <c r="AO66" s="262"/>
      <c r="AP66" s="262"/>
      <c r="AQ66" s="263"/>
      <c r="AR66" s="264"/>
      <c r="AS66" s="263"/>
      <c r="AT66" s="265"/>
      <c r="AU66" s="264"/>
      <c r="AV66" s="263"/>
      <c r="AW66" s="264"/>
    </row>
    <row r="67" spans="1:49" ht="34.5" customHeight="1">
      <c r="A67" s="255" t="s">
        <v>78</v>
      </c>
      <c r="B67" s="356" t="s">
        <v>4</v>
      </c>
      <c r="C67" s="357">
        <f t="shared" si="13"/>
        <v>-1.98</v>
      </c>
      <c r="D67" s="358">
        <f t="shared" si="16"/>
        <v>25</v>
      </c>
      <c r="E67" s="256">
        <f t="shared" si="10"/>
        <v>11</v>
      </c>
      <c r="F67" s="256">
        <f t="shared" si="11"/>
        <v>14</v>
      </c>
      <c r="G67" s="257">
        <f t="shared" si="14"/>
        <v>-3</v>
      </c>
      <c r="H67" s="257">
        <f t="shared" si="15"/>
        <v>44</v>
      </c>
      <c r="I67" s="324">
        <v>0</v>
      </c>
      <c r="J67" s="306">
        <f>I67-C67</f>
        <v>1.98</v>
      </c>
      <c r="K67" s="325"/>
      <c r="L67" s="154" t="s">
        <v>11</v>
      </c>
      <c r="M67" s="154"/>
      <c r="N67" s="154"/>
      <c r="O67" s="154" t="s">
        <v>10</v>
      </c>
      <c r="P67" s="154" t="s">
        <v>11</v>
      </c>
      <c r="Q67" s="154" t="s">
        <v>11</v>
      </c>
      <c r="R67" s="154" t="s">
        <v>11</v>
      </c>
      <c r="S67" s="154" t="s">
        <v>10</v>
      </c>
      <c r="T67" s="154" t="s">
        <v>11</v>
      </c>
      <c r="U67" s="154"/>
      <c r="V67" s="154" t="s">
        <v>10</v>
      </c>
      <c r="W67" s="268" t="s">
        <v>11</v>
      </c>
      <c r="X67" s="154" t="s">
        <v>10</v>
      </c>
      <c r="Y67" s="291" t="s">
        <v>10</v>
      </c>
      <c r="Z67" s="154" t="s">
        <v>11</v>
      </c>
      <c r="AA67" s="154" t="s">
        <v>11</v>
      </c>
      <c r="AB67" s="154" t="s">
        <v>11</v>
      </c>
      <c r="AC67" s="154" t="s">
        <v>10</v>
      </c>
      <c r="AD67" s="154" t="s">
        <v>10</v>
      </c>
      <c r="AE67" s="154" t="s">
        <v>10</v>
      </c>
      <c r="AF67" s="154" t="s">
        <v>361</v>
      </c>
      <c r="AG67" s="154" t="s">
        <v>11</v>
      </c>
      <c r="AH67" s="154" t="s">
        <v>10</v>
      </c>
      <c r="AI67" s="154" t="s">
        <v>11</v>
      </c>
      <c r="AJ67" s="154"/>
      <c r="AK67" s="154" t="s">
        <v>11</v>
      </c>
      <c r="AL67" s="154" t="s">
        <v>11</v>
      </c>
      <c r="AM67" s="154" t="s">
        <v>10</v>
      </c>
      <c r="AN67" s="404" t="s">
        <v>358</v>
      </c>
      <c r="AO67" s="84"/>
      <c r="AP67" s="84"/>
      <c r="AQ67" s="4"/>
      <c r="AR67" s="67"/>
      <c r="AS67" s="4"/>
      <c r="AT67" s="2"/>
      <c r="AU67" s="67"/>
      <c r="AV67" s="4"/>
      <c r="AW67" s="67"/>
    </row>
    <row r="68" spans="1:49" ht="34.5" customHeight="1">
      <c r="A68" s="255" t="s">
        <v>79</v>
      </c>
      <c r="B68" s="356" t="s">
        <v>4</v>
      </c>
      <c r="C68" s="357">
        <f t="shared" si="13"/>
        <v>3.3000000000000003</v>
      </c>
      <c r="D68" s="358">
        <f t="shared" si="16"/>
        <v>27</v>
      </c>
      <c r="E68" s="256">
        <f t="shared" si="10"/>
        <v>16</v>
      </c>
      <c r="F68" s="256">
        <f t="shared" si="11"/>
        <v>11</v>
      </c>
      <c r="G68" s="257">
        <f t="shared" si="14"/>
        <v>5</v>
      </c>
      <c r="H68" s="257">
        <f t="shared" si="15"/>
        <v>59.25925925925925</v>
      </c>
      <c r="I68" s="324">
        <v>16</v>
      </c>
      <c r="J68" s="306">
        <f>I68-C68</f>
        <v>12.7</v>
      </c>
      <c r="K68" s="325"/>
      <c r="L68" s="154" t="s">
        <v>11</v>
      </c>
      <c r="M68" s="154" t="s">
        <v>11</v>
      </c>
      <c r="N68" s="154" t="s">
        <v>358</v>
      </c>
      <c r="O68" s="154" t="s">
        <v>11</v>
      </c>
      <c r="P68" s="154" t="s">
        <v>11</v>
      </c>
      <c r="Q68" s="154" t="s">
        <v>10</v>
      </c>
      <c r="R68" s="154" t="s">
        <v>10</v>
      </c>
      <c r="S68" s="154" t="s">
        <v>10</v>
      </c>
      <c r="T68" s="154" t="s">
        <v>10</v>
      </c>
      <c r="U68" s="154"/>
      <c r="V68" s="154" t="s">
        <v>10</v>
      </c>
      <c r="W68" s="268" t="s">
        <v>10</v>
      </c>
      <c r="X68" s="154" t="s">
        <v>10</v>
      </c>
      <c r="Y68" s="291" t="s">
        <v>11</v>
      </c>
      <c r="Z68" s="154" t="s">
        <v>10</v>
      </c>
      <c r="AA68" s="154" t="s">
        <v>10</v>
      </c>
      <c r="AB68" s="154" t="s">
        <v>11</v>
      </c>
      <c r="AC68" s="154" t="s">
        <v>10</v>
      </c>
      <c r="AD68" s="154" t="s">
        <v>10</v>
      </c>
      <c r="AE68" s="154" t="s">
        <v>10</v>
      </c>
      <c r="AF68" s="154" t="s">
        <v>10</v>
      </c>
      <c r="AG68" s="154" t="s">
        <v>11</v>
      </c>
      <c r="AH68" s="154"/>
      <c r="AI68" s="154" t="s">
        <v>10</v>
      </c>
      <c r="AJ68" s="154"/>
      <c r="AK68" s="154" t="s">
        <v>10</v>
      </c>
      <c r="AL68" s="154" t="s">
        <v>358</v>
      </c>
      <c r="AM68" s="154" t="s">
        <v>10</v>
      </c>
      <c r="AN68" s="404" t="s">
        <v>10</v>
      </c>
      <c r="AO68" s="84"/>
      <c r="AP68" s="84"/>
      <c r="AQ68" s="4"/>
      <c r="AR68" s="67"/>
      <c r="AS68" s="4"/>
      <c r="AT68" s="2"/>
      <c r="AU68" s="67"/>
      <c r="AV68" s="4"/>
      <c r="AW68" s="67"/>
    </row>
    <row r="69" spans="1:49" ht="34.5" customHeight="1">
      <c r="A69" s="255" t="s">
        <v>81</v>
      </c>
      <c r="B69" s="356" t="s">
        <v>4</v>
      </c>
      <c r="C69" s="357">
        <f t="shared" si="13"/>
        <v>0</v>
      </c>
      <c r="D69" s="358">
        <f t="shared" si="16"/>
        <v>0</v>
      </c>
      <c r="E69" s="256">
        <f t="shared" si="10"/>
        <v>0</v>
      </c>
      <c r="F69" s="256">
        <f t="shared" si="11"/>
        <v>0</v>
      </c>
      <c r="G69" s="257">
        <f t="shared" si="14"/>
        <v>0</v>
      </c>
      <c r="H69" s="257" t="e">
        <f t="shared" si="15"/>
        <v>#DIV/0!</v>
      </c>
      <c r="I69" s="324">
        <v>36</v>
      </c>
      <c r="J69" s="306">
        <f>I69-C69</f>
        <v>36</v>
      </c>
      <c r="K69" s="325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268"/>
      <c r="X69" s="154"/>
      <c r="Y69" s="291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404"/>
      <c r="AO69" s="84"/>
      <c r="AP69" s="84"/>
      <c r="AQ69" s="4"/>
      <c r="AR69" s="67"/>
      <c r="AS69" s="4"/>
      <c r="AT69" s="2"/>
      <c r="AU69" s="67"/>
      <c r="AV69" s="4"/>
      <c r="AW69" s="67"/>
    </row>
    <row r="70" spans="1:49" ht="34.5" customHeight="1">
      <c r="A70" s="255" t="s">
        <v>125</v>
      </c>
      <c r="B70" s="356" t="s">
        <v>4</v>
      </c>
      <c r="C70" s="357">
        <f t="shared" si="13"/>
        <v>-1.32</v>
      </c>
      <c r="D70" s="358">
        <f t="shared" si="16"/>
        <v>22</v>
      </c>
      <c r="E70" s="256">
        <f t="shared" si="10"/>
        <v>10</v>
      </c>
      <c r="F70" s="256">
        <f t="shared" si="11"/>
        <v>12</v>
      </c>
      <c r="G70" s="257">
        <f t="shared" si="14"/>
        <v>-2</v>
      </c>
      <c r="H70" s="257">
        <f t="shared" si="15"/>
        <v>45.45454545454545</v>
      </c>
      <c r="I70" s="324">
        <v>31</v>
      </c>
      <c r="J70" s="306">
        <f>I70-C70</f>
        <v>32.32</v>
      </c>
      <c r="K70" s="325"/>
      <c r="L70" s="154" t="s">
        <v>11</v>
      </c>
      <c r="M70" s="154" t="s">
        <v>11</v>
      </c>
      <c r="N70" s="154" t="s">
        <v>10</v>
      </c>
      <c r="O70" s="154" t="s">
        <v>10</v>
      </c>
      <c r="P70" s="154"/>
      <c r="Q70" s="154" t="s">
        <v>11</v>
      </c>
      <c r="R70" s="154" t="s">
        <v>11</v>
      </c>
      <c r="S70" s="154" t="s">
        <v>11</v>
      </c>
      <c r="T70" s="154" t="s">
        <v>10</v>
      </c>
      <c r="U70" s="154"/>
      <c r="V70" s="154" t="s">
        <v>10</v>
      </c>
      <c r="W70" s="268" t="s">
        <v>10</v>
      </c>
      <c r="X70" s="154" t="s">
        <v>11</v>
      </c>
      <c r="Y70" s="291" t="s">
        <v>11</v>
      </c>
      <c r="Z70" s="154" t="s">
        <v>11</v>
      </c>
      <c r="AA70" s="154" t="s">
        <v>10</v>
      </c>
      <c r="AB70" s="154" t="s">
        <v>10</v>
      </c>
      <c r="AC70" s="154" t="s">
        <v>11</v>
      </c>
      <c r="AD70" s="154"/>
      <c r="AE70" s="154"/>
      <c r="AF70" s="154"/>
      <c r="AG70" s="154" t="s">
        <v>11</v>
      </c>
      <c r="AH70" s="154" t="s">
        <v>10</v>
      </c>
      <c r="AI70" s="154" t="s">
        <v>10</v>
      </c>
      <c r="AJ70" s="154"/>
      <c r="AK70" s="154" t="s">
        <v>11</v>
      </c>
      <c r="AL70" s="154" t="s">
        <v>11</v>
      </c>
      <c r="AM70" s="154" t="s">
        <v>10</v>
      </c>
      <c r="AN70" s="404"/>
      <c r="AO70" s="84"/>
      <c r="AP70" s="84"/>
      <c r="AQ70" s="4"/>
      <c r="AR70" s="67"/>
      <c r="AS70" s="4"/>
      <c r="AT70" s="2"/>
      <c r="AU70" s="67"/>
      <c r="AV70" s="4"/>
      <c r="AW70" s="67"/>
    </row>
    <row r="71" spans="1:49" ht="34.5" customHeight="1">
      <c r="A71" s="255" t="s">
        <v>82</v>
      </c>
      <c r="B71" s="356" t="s">
        <v>4</v>
      </c>
      <c r="C71" s="357">
        <f t="shared" si="13"/>
        <v>-3.96</v>
      </c>
      <c r="D71" s="358">
        <f t="shared" si="16"/>
        <v>26</v>
      </c>
      <c r="E71" s="256">
        <f t="shared" si="10"/>
        <v>10</v>
      </c>
      <c r="F71" s="256">
        <f t="shared" si="11"/>
        <v>16</v>
      </c>
      <c r="G71" s="257">
        <f t="shared" si="14"/>
        <v>-6</v>
      </c>
      <c r="H71" s="257">
        <f t="shared" si="15"/>
        <v>38.46153846153846</v>
      </c>
      <c r="I71" s="324">
        <v>16</v>
      </c>
      <c r="J71" s="306">
        <f>I71-C71</f>
        <v>19.96</v>
      </c>
      <c r="K71" s="325"/>
      <c r="L71" s="154" t="s">
        <v>11</v>
      </c>
      <c r="M71" s="154" t="s">
        <v>11</v>
      </c>
      <c r="N71" s="154" t="s">
        <v>11</v>
      </c>
      <c r="O71" s="154" t="s">
        <v>11</v>
      </c>
      <c r="P71" s="154" t="s">
        <v>11</v>
      </c>
      <c r="Q71" s="154" t="s">
        <v>11</v>
      </c>
      <c r="R71" s="154" t="s">
        <v>11</v>
      </c>
      <c r="S71" s="154" t="s">
        <v>11</v>
      </c>
      <c r="T71" s="154" t="s">
        <v>10</v>
      </c>
      <c r="U71" s="154"/>
      <c r="V71" s="154" t="s">
        <v>10</v>
      </c>
      <c r="W71" s="268" t="s">
        <v>10</v>
      </c>
      <c r="X71" s="154" t="s">
        <v>10</v>
      </c>
      <c r="Y71" s="291" t="s">
        <v>10</v>
      </c>
      <c r="Z71" s="154" t="s">
        <v>11</v>
      </c>
      <c r="AA71" s="154" t="s">
        <v>11</v>
      </c>
      <c r="AB71" s="154" t="s">
        <v>11</v>
      </c>
      <c r="AC71" s="154" t="s">
        <v>11</v>
      </c>
      <c r="AD71" s="154" t="s">
        <v>11</v>
      </c>
      <c r="AE71" s="154" t="s">
        <v>10</v>
      </c>
      <c r="AF71" s="154" t="s">
        <v>10</v>
      </c>
      <c r="AG71" s="154" t="s">
        <v>10</v>
      </c>
      <c r="AH71" s="154" t="s">
        <v>11</v>
      </c>
      <c r="AI71" s="154" t="s">
        <v>11</v>
      </c>
      <c r="AJ71" s="154"/>
      <c r="AK71" s="154" t="s">
        <v>10</v>
      </c>
      <c r="AL71" s="154" t="s">
        <v>10</v>
      </c>
      <c r="AM71" s="154" t="s">
        <v>11</v>
      </c>
      <c r="AN71" s="404" t="s">
        <v>11</v>
      </c>
      <c r="AO71" s="84"/>
      <c r="AP71" s="84"/>
      <c r="AQ71" s="4"/>
      <c r="AR71" s="67"/>
      <c r="AS71" s="4"/>
      <c r="AT71" s="2"/>
      <c r="AU71" s="67"/>
      <c r="AV71" s="4"/>
      <c r="AW71" s="67"/>
    </row>
    <row r="72" spans="1:49" ht="34.5" customHeight="1">
      <c r="A72" s="255" t="s">
        <v>234</v>
      </c>
      <c r="B72" s="356" t="s">
        <v>4</v>
      </c>
      <c r="C72" s="357">
        <f t="shared" si="13"/>
        <v>0</v>
      </c>
      <c r="D72" s="358">
        <f t="shared" si="16"/>
        <v>0</v>
      </c>
      <c r="E72" s="256">
        <f t="shared" si="10"/>
        <v>0</v>
      </c>
      <c r="F72" s="256">
        <f t="shared" si="11"/>
        <v>0</v>
      </c>
      <c r="G72" s="257">
        <f t="shared" si="14"/>
        <v>0</v>
      </c>
      <c r="H72" s="257" t="e">
        <f t="shared" si="15"/>
        <v>#DIV/0!</v>
      </c>
      <c r="I72" s="324">
        <v>16</v>
      </c>
      <c r="J72" s="306">
        <v>15</v>
      </c>
      <c r="K72" s="325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268"/>
      <c r="X72" s="154"/>
      <c r="Y72" s="291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404"/>
      <c r="AO72" s="84"/>
      <c r="AP72" s="84"/>
      <c r="AQ72" s="4"/>
      <c r="AR72" s="67"/>
      <c r="AS72" s="4"/>
      <c r="AT72" s="2"/>
      <c r="AU72" s="67"/>
      <c r="AV72" s="4"/>
      <c r="AW72" s="67"/>
    </row>
    <row r="73" spans="1:49" s="110" customFormat="1" ht="34.5" customHeight="1" thickBot="1">
      <c r="A73" s="258" t="s">
        <v>83</v>
      </c>
      <c r="B73" s="359" t="s">
        <v>4</v>
      </c>
      <c r="C73" s="360">
        <f t="shared" si="13"/>
        <v>-3.3000000000000003</v>
      </c>
      <c r="D73" s="361">
        <f t="shared" si="16"/>
        <v>25</v>
      </c>
      <c r="E73" s="259">
        <f t="shared" si="10"/>
        <v>10</v>
      </c>
      <c r="F73" s="259">
        <f t="shared" si="11"/>
        <v>15</v>
      </c>
      <c r="G73" s="260">
        <f t="shared" si="14"/>
        <v>-5</v>
      </c>
      <c r="H73" s="260">
        <f t="shared" si="15"/>
        <v>40</v>
      </c>
      <c r="I73" s="326">
        <v>1</v>
      </c>
      <c r="J73" s="307">
        <f>I73-C73</f>
        <v>4.300000000000001</v>
      </c>
      <c r="K73" s="327"/>
      <c r="L73" s="261" t="s">
        <v>11</v>
      </c>
      <c r="M73" s="261" t="s">
        <v>10</v>
      </c>
      <c r="N73" s="261" t="s">
        <v>11</v>
      </c>
      <c r="O73" s="261" t="s">
        <v>11</v>
      </c>
      <c r="P73" s="261" t="s">
        <v>11</v>
      </c>
      <c r="Q73" s="261" t="s">
        <v>10</v>
      </c>
      <c r="R73" s="261" t="s">
        <v>11</v>
      </c>
      <c r="S73" s="261" t="s">
        <v>10</v>
      </c>
      <c r="T73" s="261" t="s">
        <v>11</v>
      </c>
      <c r="U73" s="261"/>
      <c r="V73" s="261" t="s">
        <v>11</v>
      </c>
      <c r="W73" s="269" t="s">
        <v>11</v>
      </c>
      <c r="X73" s="261" t="s">
        <v>11</v>
      </c>
      <c r="Y73" s="292" t="s">
        <v>10</v>
      </c>
      <c r="Z73" s="261" t="s">
        <v>11</v>
      </c>
      <c r="AA73" s="261" t="s">
        <v>11</v>
      </c>
      <c r="AB73" s="261" t="s">
        <v>10</v>
      </c>
      <c r="AC73" s="261" t="s">
        <v>10</v>
      </c>
      <c r="AD73" s="261" t="s">
        <v>361</v>
      </c>
      <c r="AE73" s="261" t="s">
        <v>11</v>
      </c>
      <c r="AF73" s="261" t="s">
        <v>11</v>
      </c>
      <c r="AG73" s="261" t="s">
        <v>11</v>
      </c>
      <c r="AH73" s="261" t="s">
        <v>10</v>
      </c>
      <c r="AI73" s="261" t="s">
        <v>10</v>
      </c>
      <c r="AJ73" s="261"/>
      <c r="AK73" s="261" t="s">
        <v>10</v>
      </c>
      <c r="AL73" s="261"/>
      <c r="AM73" s="261"/>
      <c r="AN73" s="405" t="s">
        <v>11</v>
      </c>
      <c r="AO73" s="262"/>
      <c r="AP73" s="262"/>
      <c r="AQ73" s="263"/>
      <c r="AR73" s="264"/>
      <c r="AS73" s="263"/>
      <c r="AT73" s="265"/>
      <c r="AU73" s="264"/>
      <c r="AV73" s="263"/>
      <c r="AW73" s="264"/>
    </row>
    <row r="74" spans="1:49" ht="34.5" customHeight="1">
      <c r="A74" s="255" t="s">
        <v>144</v>
      </c>
      <c r="B74" s="356" t="s">
        <v>39</v>
      </c>
      <c r="C74" s="357">
        <f t="shared" si="13"/>
        <v>0</v>
      </c>
      <c r="D74" s="358">
        <f t="shared" si="16"/>
        <v>4</v>
      </c>
      <c r="E74" s="256">
        <f t="shared" si="10"/>
        <v>2</v>
      </c>
      <c r="F74" s="256">
        <f t="shared" si="11"/>
        <v>2</v>
      </c>
      <c r="G74" s="257">
        <f t="shared" si="14"/>
        <v>0</v>
      </c>
      <c r="H74" s="257">
        <f t="shared" si="15"/>
        <v>50</v>
      </c>
      <c r="I74" s="324">
        <v>20</v>
      </c>
      <c r="J74" s="306">
        <f>I74-C74</f>
        <v>20</v>
      </c>
      <c r="K74" s="325"/>
      <c r="L74" s="154"/>
      <c r="M74" s="154"/>
      <c r="N74" s="154"/>
      <c r="O74" s="154"/>
      <c r="P74" s="154"/>
      <c r="Q74" s="154" t="s">
        <v>10</v>
      </c>
      <c r="R74" s="154"/>
      <c r="S74" s="154"/>
      <c r="T74" s="154"/>
      <c r="U74" s="154"/>
      <c r="V74" s="154"/>
      <c r="W74" s="268"/>
      <c r="X74" s="154"/>
      <c r="Y74" s="291"/>
      <c r="Z74" s="154" t="s">
        <v>10</v>
      </c>
      <c r="AA74" s="154"/>
      <c r="AB74" s="154"/>
      <c r="AC74" s="154"/>
      <c r="AD74" s="154"/>
      <c r="AE74" s="154"/>
      <c r="AF74" s="154" t="s">
        <v>11</v>
      </c>
      <c r="AG74" s="154"/>
      <c r="AH74" s="154"/>
      <c r="AI74" s="154"/>
      <c r="AJ74" s="154"/>
      <c r="AK74" s="154" t="s">
        <v>11</v>
      </c>
      <c r="AL74" s="154"/>
      <c r="AM74" s="154"/>
      <c r="AN74" s="404"/>
      <c r="AO74" s="84"/>
      <c r="AP74" s="84"/>
      <c r="AQ74" s="4"/>
      <c r="AR74" s="67"/>
      <c r="AS74" s="4"/>
      <c r="AT74" s="2"/>
      <c r="AU74" s="67"/>
      <c r="AV74" s="4"/>
      <c r="AW74" s="67"/>
    </row>
    <row r="75" spans="1:49" ht="34.5" customHeight="1">
      <c r="A75" s="255" t="s">
        <v>198</v>
      </c>
      <c r="B75" s="356" t="s">
        <v>39</v>
      </c>
      <c r="C75" s="357">
        <f t="shared" si="13"/>
        <v>0</v>
      </c>
      <c r="D75" s="358">
        <f t="shared" si="16"/>
        <v>0</v>
      </c>
      <c r="E75" s="256">
        <f t="shared" si="10"/>
        <v>0</v>
      </c>
      <c r="F75" s="256">
        <f t="shared" si="11"/>
        <v>0</v>
      </c>
      <c r="G75" s="257">
        <f t="shared" si="14"/>
        <v>0</v>
      </c>
      <c r="H75" s="257" t="e">
        <f t="shared" si="15"/>
        <v>#DIV/0!</v>
      </c>
      <c r="I75" s="324">
        <v>4</v>
      </c>
      <c r="J75" s="306">
        <v>5</v>
      </c>
      <c r="K75" s="325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268"/>
      <c r="X75" s="154"/>
      <c r="Y75" s="291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404"/>
      <c r="AO75" s="84"/>
      <c r="AP75" s="84"/>
      <c r="AQ75" s="4"/>
      <c r="AR75" s="67"/>
      <c r="AS75" s="4"/>
      <c r="AT75" s="2"/>
      <c r="AU75" s="67"/>
      <c r="AV75" s="4"/>
      <c r="AW75" s="67"/>
    </row>
    <row r="76" spans="1:49" ht="34.5" customHeight="1">
      <c r="A76" s="255" t="s">
        <v>84</v>
      </c>
      <c r="B76" s="356" t="s">
        <v>39</v>
      </c>
      <c r="C76" s="357">
        <f t="shared" si="13"/>
        <v>5.28</v>
      </c>
      <c r="D76" s="358">
        <f t="shared" si="16"/>
        <v>26</v>
      </c>
      <c r="E76" s="256">
        <f t="shared" si="10"/>
        <v>17</v>
      </c>
      <c r="F76" s="256">
        <f t="shared" si="11"/>
        <v>9</v>
      </c>
      <c r="G76" s="257">
        <f t="shared" si="14"/>
        <v>8</v>
      </c>
      <c r="H76" s="257">
        <f t="shared" si="15"/>
        <v>65.38461538461539</v>
      </c>
      <c r="I76" s="324">
        <v>15</v>
      </c>
      <c r="J76" s="306">
        <f aca="true" t="shared" si="17" ref="J76:J81">I76-C76</f>
        <v>9.719999999999999</v>
      </c>
      <c r="K76" s="325" t="s">
        <v>11</v>
      </c>
      <c r="L76" s="154" t="s">
        <v>11</v>
      </c>
      <c r="M76" s="154" t="s">
        <v>11</v>
      </c>
      <c r="N76" s="154" t="s">
        <v>10</v>
      </c>
      <c r="O76" s="154" t="s">
        <v>10</v>
      </c>
      <c r="P76" s="154" t="s">
        <v>11</v>
      </c>
      <c r="Q76" s="154" t="s">
        <v>10</v>
      </c>
      <c r="R76" s="154" t="s">
        <v>10</v>
      </c>
      <c r="S76" s="154" t="s">
        <v>10</v>
      </c>
      <c r="T76" s="154" t="s">
        <v>11</v>
      </c>
      <c r="U76" s="154" t="s">
        <v>10</v>
      </c>
      <c r="V76" s="154" t="s">
        <v>10</v>
      </c>
      <c r="W76" s="268" t="s">
        <v>11</v>
      </c>
      <c r="X76" s="154"/>
      <c r="Y76" s="291" t="s">
        <v>10</v>
      </c>
      <c r="Z76" s="154" t="s">
        <v>11</v>
      </c>
      <c r="AA76" s="154" t="s">
        <v>10</v>
      </c>
      <c r="AB76" s="154" t="s">
        <v>11</v>
      </c>
      <c r="AC76" s="154" t="s">
        <v>10</v>
      </c>
      <c r="AD76" s="154" t="s">
        <v>10</v>
      </c>
      <c r="AE76" s="154" t="s">
        <v>10</v>
      </c>
      <c r="AF76" s="154" t="s">
        <v>10</v>
      </c>
      <c r="AG76" s="154" t="s">
        <v>10</v>
      </c>
      <c r="AH76" s="154" t="s">
        <v>10</v>
      </c>
      <c r="AI76" s="154" t="s">
        <v>10</v>
      </c>
      <c r="AJ76" s="154" t="s">
        <v>11</v>
      </c>
      <c r="AK76" s="154"/>
      <c r="AL76" s="154" t="s">
        <v>10</v>
      </c>
      <c r="AM76" s="154"/>
      <c r="AN76" s="404" t="s">
        <v>11</v>
      </c>
      <c r="AO76" s="84"/>
      <c r="AP76" s="84"/>
      <c r="AQ76" s="4"/>
      <c r="AR76" s="67"/>
      <c r="AS76" s="4"/>
      <c r="AT76" s="2"/>
      <c r="AU76" s="67"/>
      <c r="AV76" s="4"/>
      <c r="AW76" s="67"/>
    </row>
    <row r="77" spans="1:49" ht="34.5" customHeight="1">
      <c r="A77" s="255" t="s">
        <v>85</v>
      </c>
      <c r="B77" s="356" t="s">
        <v>39</v>
      </c>
      <c r="C77" s="357">
        <f t="shared" si="13"/>
        <v>-0.66</v>
      </c>
      <c r="D77" s="358">
        <f t="shared" si="16"/>
        <v>3</v>
      </c>
      <c r="E77" s="256">
        <f t="shared" si="10"/>
        <v>1</v>
      </c>
      <c r="F77" s="256">
        <f t="shared" si="11"/>
        <v>2</v>
      </c>
      <c r="G77" s="257">
        <f t="shared" si="14"/>
        <v>-1</v>
      </c>
      <c r="H77" s="257">
        <f t="shared" si="15"/>
        <v>33.333333333333336</v>
      </c>
      <c r="I77" s="324">
        <v>9</v>
      </c>
      <c r="J77" s="306">
        <f t="shared" si="17"/>
        <v>9.66</v>
      </c>
      <c r="K77" s="325" t="s">
        <v>10</v>
      </c>
      <c r="L77" s="154" t="s">
        <v>11</v>
      </c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268" t="s">
        <v>11</v>
      </c>
      <c r="X77" s="154"/>
      <c r="Y77" s="291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404"/>
      <c r="AO77" s="84"/>
      <c r="AP77" s="84"/>
      <c r="AQ77" s="4"/>
      <c r="AR77" s="67"/>
      <c r="AS77" s="4"/>
      <c r="AT77" s="2"/>
      <c r="AU77" s="67"/>
      <c r="AV77" s="4"/>
      <c r="AW77" s="67"/>
    </row>
    <row r="78" spans="1:49" ht="34.5" customHeight="1">
      <c r="A78" s="255" t="s">
        <v>86</v>
      </c>
      <c r="B78" s="356" t="s">
        <v>39</v>
      </c>
      <c r="C78" s="357">
        <f t="shared" si="13"/>
        <v>2.64</v>
      </c>
      <c r="D78" s="358">
        <f t="shared" si="16"/>
        <v>26</v>
      </c>
      <c r="E78" s="256">
        <f t="shared" si="10"/>
        <v>15</v>
      </c>
      <c r="F78" s="256">
        <f t="shared" si="11"/>
        <v>11</v>
      </c>
      <c r="G78" s="257">
        <f t="shared" si="14"/>
        <v>4</v>
      </c>
      <c r="H78" s="257">
        <f t="shared" si="15"/>
        <v>57.69230769230769</v>
      </c>
      <c r="I78" s="324">
        <v>5</v>
      </c>
      <c r="J78" s="306">
        <f t="shared" si="17"/>
        <v>2.36</v>
      </c>
      <c r="K78" s="325" t="s">
        <v>10</v>
      </c>
      <c r="L78" s="154"/>
      <c r="M78" s="154" t="s">
        <v>11</v>
      </c>
      <c r="N78" s="154" t="s">
        <v>11</v>
      </c>
      <c r="O78" s="154" t="s">
        <v>10</v>
      </c>
      <c r="P78" s="154" t="s">
        <v>10</v>
      </c>
      <c r="Q78" s="154" t="s">
        <v>10</v>
      </c>
      <c r="R78" s="154" t="s">
        <v>10</v>
      </c>
      <c r="S78" s="154" t="s">
        <v>10</v>
      </c>
      <c r="T78" s="154" t="s">
        <v>10</v>
      </c>
      <c r="U78" s="154" t="s">
        <v>11</v>
      </c>
      <c r="V78" s="154" t="s">
        <v>11</v>
      </c>
      <c r="W78" s="268" t="s">
        <v>11</v>
      </c>
      <c r="X78" s="154"/>
      <c r="Y78" s="291" t="s">
        <v>11</v>
      </c>
      <c r="Z78" s="154" t="s">
        <v>10</v>
      </c>
      <c r="AA78" s="154" t="s">
        <v>10</v>
      </c>
      <c r="AB78" s="154" t="s">
        <v>10</v>
      </c>
      <c r="AC78" s="154" t="s">
        <v>11</v>
      </c>
      <c r="AD78" s="154" t="s">
        <v>11</v>
      </c>
      <c r="AE78" s="154" t="s">
        <v>10</v>
      </c>
      <c r="AF78" s="154" t="s">
        <v>361</v>
      </c>
      <c r="AG78" s="154" t="s">
        <v>10</v>
      </c>
      <c r="AH78" s="154" t="s">
        <v>11</v>
      </c>
      <c r="AI78" s="154" t="s">
        <v>11</v>
      </c>
      <c r="AJ78" s="154" t="s">
        <v>10</v>
      </c>
      <c r="AK78" s="154"/>
      <c r="AL78" s="154" t="s">
        <v>10</v>
      </c>
      <c r="AM78" s="154"/>
      <c r="AN78" s="404" t="s">
        <v>11</v>
      </c>
      <c r="AO78" s="84"/>
      <c r="AP78" s="84"/>
      <c r="AQ78" s="4"/>
      <c r="AR78" s="67"/>
      <c r="AS78" s="4"/>
      <c r="AT78" s="2"/>
      <c r="AU78" s="67"/>
      <c r="AV78" s="4"/>
      <c r="AW78" s="67"/>
    </row>
    <row r="79" spans="1:49" ht="34.5" customHeight="1">
      <c r="A79" s="255" t="s">
        <v>87</v>
      </c>
      <c r="B79" s="356" t="s">
        <v>39</v>
      </c>
      <c r="C79" s="357">
        <f t="shared" si="13"/>
        <v>0</v>
      </c>
      <c r="D79" s="358">
        <f t="shared" si="16"/>
        <v>22</v>
      </c>
      <c r="E79" s="256">
        <f t="shared" si="10"/>
        <v>11</v>
      </c>
      <c r="F79" s="256">
        <f t="shared" si="11"/>
        <v>11</v>
      </c>
      <c r="G79" s="257">
        <f t="shared" si="14"/>
        <v>0</v>
      </c>
      <c r="H79" s="257">
        <f t="shared" si="15"/>
        <v>50</v>
      </c>
      <c r="I79" s="324">
        <v>11</v>
      </c>
      <c r="J79" s="306">
        <f t="shared" si="17"/>
        <v>11</v>
      </c>
      <c r="K79" s="325" t="s">
        <v>11</v>
      </c>
      <c r="L79" s="154" t="s">
        <v>10</v>
      </c>
      <c r="M79" s="154" t="s">
        <v>11</v>
      </c>
      <c r="N79" s="154" t="s">
        <v>348</v>
      </c>
      <c r="O79" s="154" t="s">
        <v>10</v>
      </c>
      <c r="P79" s="154" t="s">
        <v>10</v>
      </c>
      <c r="Q79" s="154"/>
      <c r="R79" s="154" t="s">
        <v>11</v>
      </c>
      <c r="S79" s="154" t="s">
        <v>11</v>
      </c>
      <c r="T79" s="154" t="s">
        <v>10</v>
      </c>
      <c r="U79" s="154" t="s">
        <v>10</v>
      </c>
      <c r="V79" s="154" t="s">
        <v>10</v>
      </c>
      <c r="W79" s="268" t="s">
        <v>11</v>
      </c>
      <c r="X79" s="154"/>
      <c r="Y79" s="291"/>
      <c r="Z79" s="154"/>
      <c r="AA79" s="154" t="s">
        <v>10</v>
      </c>
      <c r="AB79" s="154"/>
      <c r="AC79" s="154" t="s">
        <v>10</v>
      </c>
      <c r="AD79" s="154" t="s">
        <v>10</v>
      </c>
      <c r="AE79" s="154" t="s">
        <v>11</v>
      </c>
      <c r="AF79" s="154" t="s">
        <v>11</v>
      </c>
      <c r="AG79" s="154" t="s">
        <v>11</v>
      </c>
      <c r="AH79" s="154"/>
      <c r="AI79" s="154" t="s">
        <v>10</v>
      </c>
      <c r="AJ79" s="154" t="s">
        <v>11</v>
      </c>
      <c r="AK79" s="154" t="s">
        <v>11</v>
      </c>
      <c r="AL79" s="154" t="s">
        <v>10</v>
      </c>
      <c r="AM79" s="154"/>
      <c r="AN79" s="404" t="s">
        <v>10</v>
      </c>
      <c r="AO79" s="84"/>
      <c r="AP79" s="84"/>
      <c r="AQ79" s="4"/>
      <c r="AR79" s="67"/>
      <c r="AS79" s="4"/>
      <c r="AT79" s="2"/>
      <c r="AU79" s="67"/>
      <c r="AV79" s="4"/>
      <c r="AW79" s="67"/>
    </row>
    <row r="80" spans="1:49" ht="34.5" customHeight="1">
      <c r="A80" s="255" t="s">
        <v>88</v>
      </c>
      <c r="B80" s="356" t="s">
        <v>39</v>
      </c>
      <c r="C80" s="357">
        <f t="shared" si="13"/>
        <v>-1.98</v>
      </c>
      <c r="D80" s="358">
        <f t="shared" si="16"/>
        <v>23</v>
      </c>
      <c r="E80" s="256">
        <f t="shared" si="10"/>
        <v>10</v>
      </c>
      <c r="F80" s="256">
        <f t="shared" si="11"/>
        <v>13</v>
      </c>
      <c r="G80" s="257">
        <f t="shared" si="14"/>
        <v>-3</v>
      </c>
      <c r="H80" s="257">
        <f t="shared" si="15"/>
        <v>43.47826086956522</v>
      </c>
      <c r="I80" s="324">
        <v>15</v>
      </c>
      <c r="J80" s="306">
        <f t="shared" si="17"/>
        <v>16.98</v>
      </c>
      <c r="K80" s="325"/>
      <c r="L80" s="154" t="s">
        <v>11</v>
      </c>
      <c r="M80" s="154" t="s">
        <v>10</v>
      </c>
      <c r="N80" s="154"/>
      <c r="O80" s="154" t="s">
        <v>10</v>
      </c>
      <c r="P80" s="154" t="s">
        <v>10</v>
      </c>
      <c r="Q80" s="154"/>
      <c r="R80" s="154" t="s">
        <v>10</v>
      </c>
      <c r="S80" s="154" t="s">
        <v>10</v>
      </c>
      <c r="T80" s="154" t="s">
        <v>11</v>
      </c>
      <c r="U80" s="154" t="s">
        <v>11</v>
      </c>
      <c r="V80" s="154" t="s">
        <v>11</v>
      </c>
      <c r="W80" s="268" t="s">
        <v>10</v>
      </c>
      <c r="X80" s="154"/>
      <c r="Y80" s="291" t="s">
        <v>10</v>
      </c>
      <c r="Z80" s="154" t="s">
        <v>11</v>
      </c>
      <c r="AA80" s="154" t="s">
        <v>11</v>
      </c>
      <c r="AB80" s="154" t="s">
        <v>11</v>
      </c>
      <c r="AC80" s="154"/>
      <c r="AD80" s="154" t="s">
        <v>11</v>
      </c>
      <c r="AE80" s="154" t="s">
        <v>10</v>
      </c>
      <c r="AF80" s="154" t="s">
        <v>11</v>
      </c>
      <c r="AG80" s="154" t="s">
        <v>11</v>
      </c>
      <c r="AH80" s="154" t="s">
        <v>11</v>
      </c>
      <c r="AI80" s="154" t="s">
        <v>11</v>
      </c>
      <c r="AJ80" s="154" t="s">
        <v>11</v>
      </c>
      <c r="AK80" s="154" t="s">
        <v>10</v>
      </c>
      <c r="AL80" s="154" t="s">
        <v>10</v>
      </c>
      <c r="AM80" s="154"/>
      <c r="AN80" s="404" t="s">
        <v>10</v>
      </c>
      <c r="AO80" s="84"/>
      <c r="AP80" s="84"/>
      <c r="AQ80" s="4"/>
      <c r="AR80" s="67"/>
      <c r="AS80" s="4"/>
      <c r="AT80" s="2"/>
      <c r="AU80" s="67"/>
      <c r="AV80" s="4"/>
      <c r="AW80" s="67"/>
    </row>
    <row r="81" spans="1:49" s="284" customFormat="1" ht="34.5" customHeight="1">
      <c r="A81" s="275" t="s">
        <v>89</v>
      </c>
      <c r="B81" s="362" t="s">
        <v>39</v>
      </c>
      <c r="C81" s="363">
        <f t="shared" si="13"/>
        <v>0.66</v>
      </c>
      <c r="D81" s="364">
        <f t="shared" si="16"/>
        <v>23</v>
      </c>
      <c r="E81" s="276">
        <f t="shared" si="10"/>
        <v>12</v>
      </c>
      <c r="F81" s="276">
        <f t="shared" si="11"/>
        <v>11</v>
      </c>
      <c r="G81" s="277">
        <f t="shared" si="14"/>
        <v>1</v>
      </c>
      <c r="H81" s="277">
        <f t="shared" si="15"/>
        <v>52.17391304347826</v>
      </c>
      <c r="I81" s="328">
        <v>11</v>
      </c>
      <c r="J81" s="308">
        <f t="shared" si="17"/>
        <v>10.34</v>
      </c>
      <c r="K81" s="329" t="s">
        <v>10</v>
      </c>
      <c r="L81" s="278" t="s">
        <v>11</v>
      </c>
      <c r="M81" s="278" t="s">
        <v>11</v>
      </c>
      <c r="N81" s="278" t="s">
        <v>11</v>
      </c>
      <c r="O81" s="278" t="s">
        <v>11</v>
      </c>
      <c r="P81" s="278"/>
      <c r="Q81" s="278" t="s">
        <v>11</v>
      </c>
      <c r="R81" s="278" t="s">
        <v>10</v>
      </c>
      <c r="S81" s="278" t="s">
        <v>10</v>
      </c>
      <c r="T81" s="278" t="s">
        <v>11</v>
      </c>
      <c r="U81" s="278" t="s">
        <v>11</v>
      </c>
      <c r="V81" s="278" t="s">
        <v>10</v>
      </c>
      <c r="W81" s="279"/>
      <c r="X81" s="278"/>
      <c r="Y81" s="293" t="s">
        <v>10</v>
      </c>
      <c r="Z81" s="278"/>
      <c r="AA81" s="278" t="s">
        <v>10</v>
      </c>
      <c r="AB81" s="278" t="s">
        <v>11</v>
      </c>
      <c r="AC81" s="278" t="s">
        <v>10</v>
      </c>
      <c r="AD81" s="278" t="s">
        <v>10</v>
      </c>
      <c r="AE81" s="278" t="s">
        <v>11</v>
      </c>
      <c r="AF81" s="278"/>
      <c r="AG81" s="278" t="s">
        <v>10</v>
      </c>
      <c r="AH81" s="278" t="s">
        <v>10</v>
      </c>
      <c r="AI81" s="278" t="s">
        <v>11</v>
      </c>
      <c r="AJ81" s="278" t="s">
        <v>11</v>
      </c>
      <c r="AK81" s="278" t="s">
        <v>10</v>
      </c>
      <c r="AL81" s="278" t="s">
        <v>10</v>
      </c>
      <c r="AM81" s="278"/>
      <c r="AN81" s="406" t="s">
        <v>11</v>
      </c>
      <c r="AO81" s="280"/>
      <c r="AP81" s="280"/>
      <c r="AQ81" s="281"/>
      <c r="AR81" s="282"/>
      <c r="AS81" s="281"/>
      <c r="AT81" s="283"/>
      <c r="AU81" s="282"/>
      <c r="AV81" s="281"/>
      <c r="AW81" s="282"/>
    </row>
    <row r="82" spans="1:49" ht="34.5" customHeight="1">
      <c r="A82" s="255" t="s">
        <v>222</v>
      </c>
      <c r="B82" s="356" t="s">
        <v>40</v>
      </c>
      <c r="C82" s="357">
        <f t="shared" si="13"/>
        <v>0.66</v>
      </c>
      <c r="D82" s="358">
        <f t="shared" si="16"/>
        <v>1</v>
      </c>
      <c r="E82" s="256">
        <f aca="true" t="shared" si="18" ref="E82:E115">COUNTIF(K82:AM82,"W")+COUNTIF(K82:AM82,"WL")+COUNTIF(K82:AM82,"WLL")+COUNTIF(K82:AM82,"WW")+COUNTIF(K82:AM82,"WW")+COUNTIF(K82:AM82,"WWL")+COUNTIF(K82:AM82,"WWL")+COUNTIF(K82:AM82,"WWW")+COUNTIF(K82:AM82,"WWW")+COUNTIF(K82:AM82,"WWW")</f>
        <v>1</v>
      </c>
      <c r="F82" s="256">
        <f aca="true" t="shared" si="19" ref="F82:F115">COUNTIF(K82:AM82,"L")+COUNTIF(K82:AM82,"WL")+COUNTIF(K82:AM82,"WWL")+COUNTIF(K82:AM82,"LL")+COUNTIF(K82:AM82,"LL")+COUNTIF(K82:AM82,"WLL")+COUNTIF(K82:AM82,"WLL")+COUNTIF(K82:AM82,"LLL")+COUNTIF(K82:AM82,"LLL")+COUNTIF(K82:AM82,"LLL")</f>
        <v>0</v>
      </c>
      <c r="G82" s="257">
        <f t="shared" si="14"/>
        <v>1</v>
      </c>
      <c r="H82" s="257">
        <f t="shared" si="15"/>
        <v>100</v>
      </c>
      <c r="I82" s="324">
        <v>14</v>
      </c>
      <c r="J82" s="306">
        <v>15</v>
      </c>
      <c r="K82" s="325"/>
      <c r="L82" s="154"/>
      <c r="M82" s="154"/>
      <c r="N82" s="154"/>
      <c r="O82" s="154"/>
      <c r="P82" s="154" t="s">
        <v>10</v>
      </c>
      <c r="Q82" s="154"/>
      <c r="R82" s="154"/>
      <c r="S82" s="154"/>
      <c r="T82" s="154"/>
      <c r="U82" s="154"/>
      <c r="V82" s="154"/>
      <c r="W82" s="268"/>
      <c r="X82" s="154"/>
      <c r="Y82" s="291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404"/>
      <c r="AO82" s="84"/>
      <c r="AP82" s="84"/>
      <c r="AQ82" s="4"/>
      <c r="AR82" s="67"/>
      <c r="AS82" s="4"/>
      <c r="AT82" s="2"/>
      <c r="AU82" s="67"/>
      <c r="AV82" s="4"/>
      <c r="AW82" s="67"/>
    </row>
    <row r="83" spans="1:49" ht="34.5" customHeight="1">
      <c r="A83" s="255" t="s">
        <v>211</v>
      </c>
      <c r="B83" s="356" t="s">
        <v>40</v>
      </c>
      <c r="C83" s="357">
        <f t="shared" si="13"/>
        <v>5.94</v>
      </c>
      <c r="D83" s="358">
        <f t="shared" si="16"/>
        <v>19</v>
      </c>
      <c r="E83" s="256">
        <f t="shared" si="18"/>
        <v>14</v>
      </c>
      <c r="F83" s="256">
        <f t="shared" si="19"/>
        <v>5</v>
      </c>
      <c r="G83" s="257">
        <f t="shared" si="14"/>
        <v>9</v>
      </c>
      <c r="H83" s="257">
        <f t="shared" si="15"/>
        <v>73.6842105263158</v>
      </c>
      <c r="I83" s="324">
        <v>9</v>
      </c>
      <c r="J83" s="306">
        <f aca="true" t="shared" si="20" ref="J83:J99">I83-C83</f>
        <v>3.0599999999999996</v>
      </c>
      <c r="K83" s="325" t="s">
        <v>10</v>
      </c>
      <c r="L83" s="154"/>
      <c r="M83" s="154" t="s">
        <v>11</v>
      </c>
      <c r="N83" s="154"/>
      <c r="O83" s="154" t="s">
        <v>11</v>
      </c>
      <c r="P83" s="154"/>
      <c r="Q83" s="154" t="s">
        <v>11</v>
      </c>
      <c r="R83" s="154"/>
      <c r="S83" s="154"/>
      <c r="T83" s="154" t="s">
        <v>11</v>
      </c>
      <c r="U83" s="154" t="s">
        <v>10</v>
      </c>
      <c r="V83" s="154"/>
      <c r="W83" s="268" t="s">
        <v>11</v>
      </c>
      <c r="X83" s="154" t="s">
        <v>10</v>
      </c>
      <c r="Y83" s="291" t="s">
        <v>10</v>
      </c>
      <c r="Z83" s="154"/>
      <c r="AA83" s="154"/>
      <c r="AB83" s="154" t="s">
        <v>10</v>
      </c>
      <c r="AC83" s="154" t="s">
        <v>10</v>
      </c>
      <c r="AD83" s="154" t="s">
        <v>10</v>
      </c>
      <c r="AE83" s="154" t="s">
        <v>10</v>
      </c>
      <c r="AF83" s="154"/>
      <c r="AG83" s="154" t="s">
        <v>10</v>
      </c>
      <c r="AH83" s="154" t="s">
        <v>10</v>
      </c>
      <c r="AI83" s="154" t="s">
        <v>10</v>
      </c>
      <c r="AJ83" s="154"/>
      <c r="AK83" s="154" t="s">
        <v>10</v>
      </c>
      <c r="AL83" s="154" t="s">
        <v>10</v>
      </c>
      <c r="AM83" s="154" t="s">
        <v>10</v>
      </c>
      <c r="AN83" s="404" t="s">
        <v>10</v>
      </c>
      <c r="AO83" s="84"/>
      <c r="AP83" s="84"/>
      <c r="AQ83" s="4"/>
      <c r="AR83" s="67"/>
      <c r="AS83" s="4"/>
      <c r="AT83" s="2"/>
      <c r="AU83" s="67"/>
      <c r="AV83" s="4"/>
      <c r="AW83" s="67"/>
    </row>
    <row r="84" spans="1:49" ht="34.5" customHeight="1">
      <c r="A84" s="255" t="s">
        <v>90</v>
      </c>
      <c r="B84" s="356" t="s">
        <v>40</v>
      </c>
      <c r="C84" s="357">
        <f t="shared" si="13"/>
        <v>-0.66</v>
      </c>
      <c r="D84" s="358">
        <f t="shared" si="16"/>
        <v>5</v>
      </c>
      <c r="E84" s="256">
        <f t="shared" si="18"/>
        <v>2</v>
      </c>
      <c r="F84" s="256">
        <f t="shared" si="19"/>
        <v>3</v>
      </c>
      <c r="G84" s="257">
        <f t="shared" si="14"/>
        <v>-1</v>
      </c>
      <c r="H84" s="257">
        <f t="shared" si="15"/>
        <v>40</v>
      </c>
      <c r="I84" s="324">
        <v>19</v>
      </c>
      <c r="J84" s="306">
        <f t="shared" si="20"/>
        <v>19.66</v>
      </c>
      <c r="K84" s="325" t="s">
        <v>10</v>
      </c>
      <c r="L84" s="154"/>
      <c r="M84" s="154"/>
      <c r="N84" s="154" t="s">
        <v>11</v>
      </c>
      <c r="O84" s="154" t="s">
        <v>10</v>
      </c>
      <c r="P84" s="154" t="s">
        <v>11</v>
      </c>
      <c r="Q84" s="154"/>
      <c r="R84" s="154"/>
      <c r="S84" s="154"/>
      <c r="T84" s="154"/>
      <c r="U84" s="154"/>
      <c r="V84" s="154"/>
      <c r="W84" s="268"/>
      <c r="X84" s="154"/>
      <c r="Y84" s="291"/>
      <c r="Z84" s="154"/>
      <c r="AA84" s="154"/>
      <c r="AB84" s="154"/>
      <c r="AC84" s="154"/>
      <c r="AD84" s="154"/>
      <c r="AE84" s="154"/>
      <c r="AF84" s="154" t="s">
        <v>11</v>
      </c>
      <c r="AG84" s="154"/>
      <c r="AH84" s="154"/>
      <c r="AI84" s="154"/>
      <c r="AJ84" s="154"/>
      <c r="AK84" s="154"/>
      <c r="AL84" s="154"/>
      <c r="AM84" s="154"/>
      <c r="AN84" s="404"/>
      <c r="AO84" s="84"/>
      <c r="AP84" s="84"/>
      <c r="AQ84" s="4"/>
      <c r="AR84" s="67"/>
      <c r="AS84" s="4"/>
      <c r="AT84" s="2"/>
      <c r="AU84" s="67"/>
      <c r="AV84" s="4"/>
      <c r="AW84" s="67"/>
    </row>
    <row r="85" spans="1:49" ht="34.5" customHeight="1">
      <c r="A85" s="255" t="s">
        <v>207</v>
      </c>
      <c r="B85" s="356" t="s">
        <v>40</v>
      </c>
      <c r="C85" s="357">
        <f t="shared" si="13"/>
        <v>1.98</v>
      </c>
      <c r="D85" s="358">
        <f t="shared" si="16"/>
        <v>11</v>
      </c>
      <c r="E85" s="256">
        <f t="shared" si="18"/>
        <v>7</v>
      </c>
      <c r="F85" s="256">
        <f t="shared" si="19"/>
        <v>4</v>
      </c>
      <c r="G85" s="257">
        <f t="shared" si="14"/>
        <v>3</v>
      </c>
      <c r="H85" s="257">
        <f t="shared" si="15"/>
        <v>63.63636363636363</v>
      </c>
      <c r="I85" s="324">
        <v>14</v>
      </c>
      <c r="J85" s="306">
        <f t="shared" si="20"/>
        <v>12.02</v>
      </c>
      <c r="K85" s="325"/>
      <c r="L85" s="154"/>
      <c r="M85" s="154"/>
      <c r="N85" s="154"/>
      <c r="O85" s="154"/>
      <c r="P85" s="154"/>
      <c r="Q85" s="154"/>
      <c r="R85" s="154"/>
      <c r="S85" s="154"/>
      <c r="T85" s="154" t="s">
        <v>10</v>
      </c>
      <c r="U85" s="154"/>
      <c r="V85" s="154" t="s">
        <v>10</v>
      </c>
      <c r="W85" s="268"/>
      <c r="X85" s="154" t="s">
        <v>11</v>
      </c>
      <c r="Y85" s="291"/>
      <c r="Z85" s="154" t="s">
        <v>10</v>
      </c>
      <c r="AA85" s="154"/>
      <c r="AB85" s="154" t="s">
        <v>10</v>
      </c>
      <c r="AC85" s="154" t="s">
        <v>11</v>
      </c>
      <c r="AD85" s="154" t="s">
        <v>10</v>
      </c>
      <c r="AE85" s="154"/>
      <c r="AF85" s="154"/>
      <c r="AG85" s="154" t="s">
        <v>11</v>
      </c>
      <c r="AH85" s="154" t="s">
        <v>10</v>
      </c>
      <c r="AI85" s="154"/>
      <c r="AJ85" s="154" t="s">
        <v>10</v>
      </c>
      <c r="AK85" s="154" t="s">
        <v>11</v>
      </c>
      <c r="AL85" s="154"/>
      <c r="AM85" s="154"/>
      <c r="AN85" s="404" t="s">
        <v>11</v>
      </c>
      <c r="AO85" s="84"/>
      <c r="AP85" s="84"/>
      <c r="AQ85" s="4"/>
      <c r="AR85" s="67"/>
      <c r="AS85" s="4"/>
      <c r="AT85" s="2"/>
      <c r="AU85" s="67"/>
      <c r="AV85" s="4"/>
      <c r="AW85" s="67"/>
    </row>
    <row r="86" spans="1:49" ht="34.5" customHeight="1">
      <c r="A86" s="255" t="s">
        <v>186</v>
      </c>
      <c r="B86" s="356" t="s">
        <v>356</v>
      </c>
      <c r="C86" s="357">
        <f t="shared" si="13"/>
        <v>-0.66</v>
      </c>
      <c r="D86" s="358">
        <f t="shared" si="16"/>
        <v>3</v>
      </c>
      <c r="E86" s="256">
        <f t="shared" si="18"/>
        <v>1</v>
      </c>
      <c r="F86" s="256">
        <f t="shared" si="19"/>
        <v>2</v>
      </c>
      <c r="G86" s="257">
        <f t="shared" si="14"/>
        <v>-1</v>
      </c>
      <c r="H86" s="257">
        <f t="shared" si="15"/>
        <v>33.333333333333336</v>
      </c>
      <c r="I86" s="324">
        <v>26</v>
      </c>
      <c r="J86" s="306">
        <f t="shared" si="20"/>
        <v>26.66</v>
      </c>
      <c r="K86" s="325"/>
      <c r="L86" s="154"/>
      <c r="M86" s="154"/>
      <c r="N86" s="154" t="s">
        <v>10</v>
      </c>
      <c r="O86" s="154"/>
      <c r="P86" s="154"/>
      <c r="Q86" s="154"/>
      <c r="R86" s="154"/>
      <c r="S86" s="154"/>
      <c r="T86" s="154"/>
      <c r="U86" s="154"/>
      <c r="V86" s="154"/>
      <c r="W86" s="268"/>
      <c r="X86" s="154"/>
      <c r="Y86" s="291"/>
      <c r="Z86" s="154"/>
      <c r="AA86" s="154"/>
      <c r="AB86" s="154"/>
      <c r="AC86" s="154"/>
      <c r="AD86" s="154"/>
      <c r="AE86" s="154"/>
      <c r="AF86" s="154"/>
      <c r="AG86" s="154" t="s">
        <v>11</v>
      </c>
      <c r="AH86" s="154" t="s">
        <v>11</v>
      </c>
      <c r="AI86" s="154"/>
      <c r="AJ86" s="154"/>
      <c r="AK86" s="154"/>
      <c r="AL86" s="154"/>
      <c r="AM86" s="154"/>
      <c r="AN86" s="404"/>
      <c r="AO86" s="84"/>
      <c r="AP86" s="84"/>
      <c r="AQ86" s="4"/>
      <c r="AR86" s="67"/>
      <c r="AS86" s="4"/>
      <c r="AT86" s="2"/>
      <c r="AU86" s="67"/>
      <c r="AV86" s="4"/>
      <c r="AW86" s="67"/>
    </row>
    <row r="87" spans="1:49" ht="34.5" customHeight="1">
      <c r="A87" s="255" t="s">
        <v>393</v>
      </c>
      <c r="B87" s="356" t="s">
        <v>40</v>
      </c>
      <c r="C87" s="357">
        <f t="shared" si="13"/>
        <v>0</v>
      </c>
      <c r="D87" s="358">
        <f t="shared" si="16"/>
        <v>2</v>
      </c>
      <c r="E87" s="256">
        <f t="shared" si="18"/>
        <v>1</v>
      </c>
      <c r="F87" s="256">
        <f t="shared" si="19"/>
        <v>1</v>
      </c>
      <c r="G87" s="257">
        <f t="shared" si="14"/>
        <v>0</v>
      </c>
      <c r="H87" s="257">
        <f t="shared" si="15"/>
        <v>50</v>
      </c>
      <c r="I87" s="324">
        <v>15</v>
      </c>
      <c r="J87" s="306">
        <f t="shared" si="20"/>
        <v>15</v>
      </c>
      <c r="K87" s="325"/>
      <c r="L87" s="154"/>
      <c r="M87" s="154"/>
      <c r="N87" s="154" t="s">
        <v>10</v>
      </c>
      <c r="O87" s="154"/>
      <c r="P87" s="154"/>
      <c r="Q87" s="154"/>
      <c r="R87" s="154"/>
      <c r="S87" s="154"/>
      <c r="T87" s="154"/>
      <c r="U87" s="154"/>
      <c r="V87" s="154"/>
      <c r="W87" s="268"/>
      <c r="X87" s="154"/>
      <c r="Y87" s="291"/>
      <c r="Z87" s="154"/>
      <c r="AA87" s="154"/>
      <c r="AB87" s="154"/>
      <c r="AC87" s="154"/>
      <c r="AD87" s="154"/>
      <c r="AE87" s="154" t="s">
        <v>11</v>
      </c>
      <c r="AF87" s="154"/>
      <c r="AG87" s="154"/>
      <c r="AH87" s="154"/>
      <c r="AI87" s="154"/>
      <c r="AJ87" s="154"/>
      <c r="AK87" s="154"/>
      <c r="AL87" s="154"/>
      <c r="AM87" s="154"/>
      <c r="AN87" s="404"/>
      <c r="AO87" s="84"/>
      <c r="AP87" s="84"/>
      <c r="AQ87" s="4"/>
      <c r="AR87" s="67"/>
      <c r="AS87" s="4"/>
      <c r="AT87" s="2"/>
      <c r="AU87" s="67"/>
      <c r="AV87" s="4"/>
      <c r="AW87" s="67"/>
    </row>
    <row r="88" spans="1:49" ht="34.5" customHeight="1">
      <c r="A88" s="255" t="s">
        <v>371</v>
      </c>
      <c r="B88" s="356" t="s">
        <v>40</v>
      </c>
      <c r="C88" s="357">
        <f>G88*0.66</f>
        <v>-1.32</v>
      </c>
      <c r="D88" s="358">
        <f>E88+F88</f>
        <v>4</v>
      </c>
      <c r="E88" s="256">
        <f t="shared" si="18"/>
        <v>1</v>
      </c>
      <c r="F88" s="256">
        <f t="shared" si="19"/>
        <v>3</v>
      </c>
      <c r="G88" s="257">
        <f>E88-F88</f>
        <v>-2</v>
      </c>
      <c r="H88" s="257">
        <f>SUM(E88/D88%)</f>
        <v>25</v>
      </c>
      <c r="I88" s="324">
        <v>15</v>
      </c>
      <c r="J88" s="306">
        <f>I88-C88</f>
        <v>16.32</v>
      </c>
      <c r="K88" s="325"/>
      <c r="L88" s="154"/>
      <c r="M88" s="154"/>
      <c r="N88" s="154"/>
      <c r="O88" s="154"/>
      <c r="P88" s="154"/>
      <c r="Q88" s="154"/>
      <c r="R88" s="154"/>
      <c r="S88" s="154" t="s">
        <v>10</v>
      </c>
      <c r="T88" s="154"/>
      <c r="U88" s="154" t="s">
        <v>11</v>
      </c>
      <c r="V88" s="154"/>
      <c r="W88" s="268" t="s">
        <v>11</v>
      </c>
      <c r="X88" s="154"/>
      <c r="Y88" s="291" t="s">
        <v>11</v>
      </c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404"/>
      <c r="AO88" s="84"/>
      <c r="AP88" s="84"/>
      <c r="AQ88" s="4"/>
      <c r="AR88" s="67"/>
      <c r="AS88" s="4"/>
      <c r="AT88" s="2"/>
      <c r="AU88" s="67"/>
      <c r="AV88" s="4"/>
      <c r="AW88" s="67"/>
    </row>
    <row r="89" spans="1:49" ht="34.5" customHeight="1">
      <c r="A89" s="255" t="s">
        <v>188</v>
      </c>
      <c r="B89" s="356" t="s">
        <v>40</v>
      </c>
      <c r="C89" s="357">
        <f t="shared" si="13"/>
        <v>0</v>
      </c>
      <c r="D89" s="358">
        <f t="shared" si="16"/>
        <v>0</v>
      </c>
      <c r="E89" s="256">
        <f t="shared" si="18"/>
        <v>0</v>
      </c>
      <c r="F89" s="256">
        <f t="shared" si="19"/>
        <v>0</v>
      </c>
      <c r="G89" s="257">
        <f t="shared" si="14"/>
        <v>0</v>
      </c>
      <c r="H89" s="257" t="e">
        <f t="shared" si="15"/>
        <v>#DIV/0!</v>
      </c>
      <c r="I89" s="324">
        <v>19</v>
      </c>
      <c r="J89" s="306">
        <f t="shared" si="20"/>
        <v>19</v>
      </c>
      <c r="K89" s="325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268"/>
      <c r="X89" s="154"/>
      <c r="Y89" s="291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404"/>
      <c r="AO89" s="84"/>
      <c r="AP89" s="84"/>
      <c r="AQ89" s="4"/>
      <c r="AR89" s="67"/>
      <c r="AS89" s="4"/>
      <c r="AT89" s="2"/>
      <c r="AU89" s="67"/>
      <c r="AV89" s="4"/>
      <c r="AW89" s="67"/>
    </row>
    <row r="90" spans="1:49" ht="34.5" customHeight="1">
      <c r="A90" s="255" t="s">
        <v>406</v>
      </c>
      <c r="B90" s="356" t="s">
        <v>40</v>
      </c>
      <c r="C90" s="357">
        <f>G90*0.66</f>
        <v>-1.32</v>
      </c>
      <c r="D90" s="358">
        <f>E90+F90</f>
        <v>2</v>
      </c>
      <c r="E90" s="256">
        <f>COUNTIF(K90:AM90,"W")+COUNTIF(K90:AM90,"WL")+COUNTIF(K90:AM90,"WLL")+COUNTIF(K90:AM90,"WW")+COUNTIF(K90:AM90,"WW")+COUNTIF(K90:AM90,"WWL")+COUNTIF(K90:AM90,"WWL")+COUNTIF(K90:AM90,"WWW")+COUNTIF(K90:AM90,"WWW")+COUNTIF(K90:AM90,"WWW")</f>
        <v>0</v>
      </c>
      <c r="F90" s="256">
        <f>COUNTIF(K90:AM90,"L")+COUNTIF(K90:AM90,"WL")+COUNTIF(K90:AM90,"WWL")+COUNTIF(K90:AM90,"LL")+COUNTIF(K90:AM90,"LL")+COUNTIF(K90:AM90,"WLL")+COUNTIF(K90:AM90,"WLL")+COUNTIF(K90:AM90,"LLL")+COUNTIF(K90:AM90,"LLL")+COUNTIF(K90:AM90,"LLL")</f>
        <v>2</v>
      </c>
      <c r="G90" s="257">
        <f>E90-F90</f>
        <v>-2</v>
      </c>
      <c r="H90" s="257">
        <f>SUM(E90/D90%)</f>
        <v>0</v>
      </c>
      <c r="I90" s="324">
        <v>15</v>
      </c>
      <c r="J90" s="306">
        <f>I90-C90</f>
        <v>16.32</v>
      </c>
      <c r="K90" s="325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268"/>
      <c r="X90" s="154"/>
      <c r="Y90" s="291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 t="s">
        <v>11</v>
      </c>
      <c r="AL90" s="154" t="s">
        <v>11</v>
      </c>
      <c r="AM90" s="154"/>
      <c r="AN90" s="404"/>
      <c r="AO90" s="84"/>
      <c r="AP90" s="84"/>
      <c r="AQ90" s="4"/>
      <c r="AR90" s="67"/>
      <c r="AS90" s="4"/>
      <c r="AT90" s="2"/>
      <c r="AU90" s="67"/>
      <c r="AV90" s="4"/>
      <c r="AW90" s="67"/>
    </row>
    <row r="91" spans="1:49" ht="34.5" customHeight="1">
      <c r="A91" s="255" t="s">
        <v>226</v>
      </c>
      <c r="B91" s="356" t="s">
        <v>40</v>
      </c>
      <c r="C91" s="357">
        <f t="shared" si="13"/>
        <v>1.32</v>
      </c>
      <c r="D91" s="358">
        <f t="shared" si="16"/>
        <v>22</v>
      </c>
      <c r="E91" s="256">
        <f t="shared" si="18"/>
        <v>12</v>
      </c>
      <c r="F91" s="256">
        <f t="shared" si="19"/>
        <v>10</v>
      </c>
      <c r="G91" s="257">
        <f t="shared" si="14"/>
        <v>2</v>
      </c>
      <c r="H91" s="257">
        <f t="shared" si="15"/>
        <v>54.54545454545455</v>
      </c>
      <c r="I91" s="324">
        <v>10</v>
      </c>
      <c r="J91" s="306">
        <f t="shared" si="20"/>
        <v>8.68</v>
      </c>
      <c r="K91" s="325" t="s">
        <v>11</v>
      </c>
      <c r="L91" s="154"/>
      <c r="M91" s="154" t="s">
        <v>10</v>
      </c>
      <c r="N91" s="154" t="s">
        <v>10</v>
      </c>
      <c r="O91" s="154" t="s">
        <v>10</v>
      </c>
      <c r="P91" s="154" t="s">
        <v>11</v>
      </c>
      <c r="Q91" s="154" t="s">
        <v>10</v>
      </c>
      <c r="R91" s="154" t="s">
        <v>11</v>
      </c>
      <c r="S91" s="154" t="s">
        <v>11</v>
      </c>
      <c r="T91" s="154" t="s">
        <v>10</v>
      </c>
      <c r="U91" s="154" t="s">
        <v>10</v>
      </c>
      <c r="V91" s="154" t="s">
        <v>10</v>
      </c>
      <c r="W91" s="268" t="s">
        <v>11</v>
      </c>
      <c r="X91" s="154" t="s">
        <v>11</v>
      </c>
      <c r="Y91" s="291" t="s">
        <v>11</v>
      </c>
      <c r="Z91" s="154"/>
      <c r="AA91" s="154"/>
      <c r="AB91" s="154" t="s">
        <v>11</v>
      </c>
      <c r="AC91" s="154" t="s">
        <v>10</v>
      </c>
      <c r="AD91" s="154" t="s">
        <v>10</v>
      </c>
      <c r="AE91" s="154"/>
      <c r="AF91" s="154" t="s">
        <v>11</v>
      </c>
      <c r="AG91" s="154" t="s">
        <v>11</v>
      </c>
      <c r="AH91" s="154" t="s">
        <v>10</v>
      </c>
      <c r="AI91" s="154" t="s">
        <v>10</v>
      </c>
      <c r="AJ91" s="154"/>
      <c r="AK91" s="154"/>
      <c r="AL91" s="154" t="s">
        <v>10</v>
      </c>
      <c r="AM91" s="154"/>
      <c r="AN91" s="404"/>
      <c r="AO91" s="84"/>
      <c r="AP91" s="84"/>
      <c r="AQ91" s="4"/>
      <c r="AR91" s="67"/>
      <c r="AS91" s="4"/>
      <c r="AT91" s="2"/>
      <c r="AU91" s="67"/>
      <c r="AV91" s="4"/>
      <c r="AW91" s="67"/>
    </row>
    <row r="92" spans="1:49" ht="34.5" customHeight="1">
      <c r="A92" s="255" t="s">
        <v>161</v>
      </c>
      <c r="B92" s="356" t="s">
        <v>40</v>
      </c>
      <c r="C92" s="357">
        <f aca="true" t="shared" si="21" ref="C92:C128">G92*0.66</f>
        <v>1.32</v>
      </c>
      <c r="D92" s="358">
        <f t="shared" si="16"/>
        <v>12</v>
      </c>
      <c r="E92" s="256">
        <f t="shared" si="18"/>
        <v>7</v>
      </c>
      <c r="F92" s="256">
        <f t="shared" si="19"/>
        <v>5</v>
      </c>
      <c r="G92" s="257">
        <f aca="true" t="shared" si="22" ref="G92:G128">E92-F92</f>
        <v>2</v>
      </c>
      <c r="H92" s="257">
        <f aca="true" t="shared" si="23" ref="H92:H128">SUM(E92/D92%)</f>
        <v>58.333333333333336</v>
      </c>
      <c r="I92" s="324">
        <v>35</v>
      </c>
      <c r="J92" s="306">
        <f t="shared" si="20"/>
        <v>33.68</v>
      </c>
      <c r="K92" s="325" t="s">
        <v>11</v>
      </c>
      <c r="L92" s="154"/>
      <c r="M92" s="154" t="s">
        <v>10</v>
      </c>
      <c r="N92" s="154" t="s">
        <v>10</v>
      </c>
      <c r="O92" s="154" t="s">
        <v>10</v>
      </c>
      <c r="P92" s="154" t="s">
        <v>10</v>
      </c>
      <c r="Q92" s="154" t="s">
        <v>10</v>
      </c>
      <c r="R92" s="154" t="s">
        <v>11</v>
      </c>
      <c r="S92" s="154" t="s">
        <v>11</v>
      </c>
      <c r="T92" s="154"/>
      <c r="U92" s="154" t="s">
        <v>11</v>
      </c>
      <c r="V92" s="154" t="s">
        <v>11</v>
      </c>
      <c r="W92" s="268"/>
      <c r="X92" s="154" t="s">
        <v>10</v>
      </c>
      <c r="Y92" s="291"/>
      <c r="Z92" s="154" t="s">
        <v>10</v>
      </c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404"/>
      <c r="AO92" s="84"/>
      <c r="AP92" s="84"/>
      <c r="AQ92" s="4"/>
      <c r="AR92" s="67"/>
      <c r="AS92" s="4"/>
      <c r="AT92" s="2"/>
      <c r="AU92" s="67"/>
      <c r="AV92" s="4"/>
      <c r="AW92" s="67"/>
    </row>
    <row r="93" spans="1:49" ht="34.5" customHeight="1">
      <c r="A93" s="255" t="s">
        <v>360</v>
      </c>
      <c r="B93" s="356" t="s">
        <v>416</v>
      </c>
      <c r="C93" s="357">
        <f t="shared" si="21"/>
        <v>5.94</v>
      </c>
      <c r="D93" s="358">
        <f t="shared" si="16"/>
        <v>21</v>
      </c>
      <c r="E93" s="256">
        <f t="shared" si="18"/>
        <v>15</v>
      </c>
      <c r="F93" s="256">
        <f t="shared" si="19"/>
        <v>6</v>
      </c>
      <c r="G93" s="257">
        <f t="shared" si="22"/>
        <v>9</v>
      </c>
      <c r="H93" s="257">
        <f t="shared" si="23"/>
        <v>71.42857142857143</v>
      </c>
      <c r="I93" s="324">
        <v>15</v>
      </c>
      <c r="J93" s="306">
        <f t="shared" si="20"/>
        <v>9.059999999999999</v>
      </c>
      <c r="K93" s="325"/>
      <c r="L93" s="154"/>
      <c r="M93" s="154"/>
      <c r="N93" s="154"/>
      <c r="O93" s="154" t="s">
        <v>11</v>
      </c>
      <c r="P93" s="154" t="s">
        <v>11</v>
      </c>
      <c r="Q93" s="154" t="s">
        <v>10</v>
      </c>
      <c r="R93" s="154" t="s">
        <v>11</v>
      </c>
      <c r="S93" s="154"/>
      <c r="T93" s="154" t="s">
        <v>11</v>
      </c>
      <c r="U93" s="154" t="s">
        <v>10</v>
      </c>
      <c r="V93" s="154"/>
      <c r="W93" s="268" t="s">
        <v>10</v>
      </c>
      <c r="X93" s="154" t="s">
        <v>10</v>
      </c>
      <c r="Y93" s="154" t="s">
        <v>10</v>
      </c>
      <c r="Z93" s="154"/>
      <c r="AA93" s="154"/>
      <c r="AB93" s="154" t="s">
        <v>10</v>
      </c>
      <c r="AC93" s="154" t="s">
        <v>10</v>
      </c>
      <c r="AD93" s="154" t="s">
        <v>11</v>
      </c>
      <c r="AE93" s="154" t="s">
        <v>10</v>
      </c>
      <c r="AF93" s="154" t="s">
        <v>10</v>
      </c>
      <c r="AG93" s="154" t="s">
        <v>10</v>
      </c>
      <c r="AH93" s="154" t="s">
        <v>11</v>
      </c>
      <c r="AI93" s="154" t="s">
        <v>10</v>
      </c>
      <c r="AJ93" s="154" t="s">
        <v>10</v>
      </c>
      <c r="AK93" s="154" t="s">
        <v>10</v>
      </c>
      <c r="AL93" s="154" t="s">
        <v>10</v>
      </c>
      <c r="AM93" s="154" t="s">
        <v>10</v>
      </c>
      <c r="AN93" s="404" t="s">
        <v>10</v>
      </c>
      <c r="AO93" s="84"/>
      <c r="AP93" s="84"/>
      <c r="AQ93" s="4"/>
      <c r="AR93" s="67"/>
      <c r="AS93" s="4"/>
      <c r="AT93" s="2"/>
      <c r="AU93" s="67"/>
      <c r="AV93" s="4"/>
      <c r="AW93" s="67"/>
    </row>
    <row r="94" spans="1:49" ht="34.5" customHeight="1">
      <c r="A94" s="255" t="s">
        <v>382</v>
      </c>
      <c r="B94" s="356" t="s">
        <v>40</v>
      </c>
      <c r="C94" s="357">
        <f>G94*0.66</f>
        <v>-0.66</v>
      </c>
      <c r="D94" s="358">
        <f>E94+F94</f>
        <v>7</v>
      </c>
      <c r="E94" s="256">
        <f t="shared" si="18"/>
        <v>3</v>
      </c>
      <c r="F94" s="256">
        <f t="shared" si="19"/>
        <v>4</v>
      </c>
      <c r="G94" s="257">
        <f>E94-F94</f>
        <v>-1</v>
      </c>
      <c r="H94" s="257">
        <f>SUM(E94/D94%)</f>
        <v>42.857142857142854</v>
      </c>
      <c r="I94" s="324">
        <v>15</v>
      </c>
      <c r="J94" s="306">
        <f>I94-C94</f>
        <v>15.66</v>
      </c>
      <c r="K94" s="325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268"/>
      <c r="X94" s="154"/>
      <c r="Y94" s="291"/>
      <c r="Z94" s="154" t="s">
        <v>11</v>
      </c>
      <c r="AA94" s="154"/>
      <c r="AB94" s="154"/>
      <c r="AC94" s="154" t="s">
        <v>10</v>
      </c>
      <c r="AD94" s="154" t="s">
        <v>11</v>
      </c>
      <c r="AE94" s="154" t="s">
        <v>11</v>
      </c>
      <c r="AF94" s="154"/>
      <c r="AG94" s="154"/>
      <c r="AH94" s="154" t="s">
        <v>10</v>
      </c>
      <c r="AI94" s="154"/>
      <c r="AJ94" s="154" t="s">
        <v>11</v>
      </c>
      <c r="AK94" s="154"/>
      <c r="AL94" s="154"/>
      <c r="AM94" s="154" t="s">
        <v>10</v>
      </c>
      <c r="AN94" s="404" t="s">
        <v>10</v>
      </c>
      <c r="AO94" s="84"/>
      <c r="AP94" s="84"/>
      <c r="AQ94" s="4"/>
      <c r="AR94" s="67"/>
      <c r="AS94" s="4"/>
      <c r="AT94" s="2"/>
      <c r="AU94" s="67"/>
      <c r="AV94" s="4"/>
      <c r="AW94" s="67"/>
    </row>
    <row r="95" spans="1:49" ht="34.5" customHeight="1">
      <c r="A95" s="255" t="s">
        <v>91</v>
      </c>
      <c r="B95" s="356" t="s">
        <v>378</v>
      </c>
      <c r="C95" s="357">
        <f t="shared" si="21"/>
        <v>0</v>
      </c>
      <c r="D95" s="358">
        <f t="shared" si="16"/>
        <v>14</v>
      </c>
      <c r="E95" s="256">
        <f t="shared" si="18"/>
        <v>7</v>
      </c>
      <c r="F95" s="256">
        <f t="shared" si="19"/>
        <v>7</v>
      </c>
      <c r="G95" s="257">
        <f t="shared" si="22"/>
        <v>0</v>
      </c>
      <c r="H95" s="257">
        <f t="shared" si="23"/>
        <v>49.99999999999999</v>
      </c>
      <c r="I95" s="324">
        <v>25</v>
      </c>
      <c r="J95" s="306">
        <f t="shared" si="20"/>
        <v>25</v>
      </c>
      <c r="K95" s="325"/>
      <c r="L95" s="154"/>
      <c r="M95" s="154" t="s">
        <v>10</v>
      </c>
      <c r="N95" s="154" t="s">
        <v>11</v>
      </c>
      <c r="O95" s="154"/>
      <c r="P95" s="154"/>
      <c r="Q95" s="154"/>
      <c r="R95" s="154" t="s">
        <v>11</v>
      </c>
      <c r="S95" s="154" t="s">
        <v>11</v>
      </c>
      <c r="T95" s="154" t="s">
        <v>11</v>
      </c>
      <c r="U95" s="154"/>
      <c r="V95" s="154" t="s">
        <v>10</v>
      </c>
      <c r="W95" s="268"/>
      <c r="X95" s="154"/>
      <c r="Y95" s="291" t="s">
        <v>11</v>
      </c>
      <c r="Z95" s="154" t="s">
        <v>10</v>
      </c>
      <c r="AA95" s="154"/>
      <c r="AB95" s="154" t="s">
        <v>10</v>
      </c>
      <c r="AC95" s="154" t="s">
        <v>11</v>
      </c>
      <c r="AD95" s="154"/>
      <c r="AE95" s="154"/>
      <c r="AF95" s="154"/>
      <c r="AG95" s="154"/>
      <c r="AH95" s="154"/>
      <c r="AI95" s="154" t="s">
        <v>10</v>
      </c>
      <c r="AJ95" s="154" t="s">
        <v>11</v>
      </c>
      <c r="AK95" s="154" t="s">
        <v>10</v>
      </c>
      <c r="AL95" s="154"/>
      <c r="AM95" s="154" t="s">
        <v>10</v>
      </c>
      <c r="AN95" s="404"/>
      <c r="AO95" s="84"/>
      <c r="AP95" s="84"/>
      <c r="AQ95" s="4"/>
      <c r="AR95" s="67"/>
      <c r="AS95" s="4"/>
      <c r="AT95" s="2"/>
      <c r="AU95" s="67"/>
      <c r="AV95" s="4"/>
      <c r="AW95" s="67"/>
    </row>
    <row r="96" spans="1:49" s="110" customFormat="1" ht="34.5" customHeight="1" thickBot="1">
      <c r="A96" s="258" t="s">
        <v>92</v>
      </c>
      <c r="B96" s="359" t="s">
        <v>40</v>
      </c>
      <c r="C96" s="360">
        <f t="shared" si="21"/>
        <v>1.98</v>
      </c>
      <c r="D96" s="361">
        <f t="shared" si="16"/>
        <v>17</v>
      </c>
      <c r="E96" s="259">
        <f t="shared" si="18"/>
        <v>10</v>
      </c>
      <c r="F96" s="259">
        <f t="shared" si="19"/>
        <v>7</v>
      </c>
      <c r="G96" s="260">
        <f t="shared" si="22"/>
        <v>3</v>
      </c>
      <c r="H96" s="260">
        <f t="shared" si="23"/>
        <v>58.8235294117647</v>
      </c>
      <c r="I96" s="326">
        <v>26</v>
      </c>
      <c r="J96" s="307">
        <f t="shared" si="20"/>
        <v>24.02</v>
      </c>
      <c r="K96" s="327" t="s">
        <v>348</v>
      </c>
      <c r="L96" s="261"/>
      <c r="M96" s="261" t="s">
        <v>10</v>
      </c>
      <c r="N96" s="261"/>
      <c r="O96" s="261"/>
      <c r="P96" s="261"/>
      <c r="Q96" s="261" t="s">
        <v>11</v>
      </c>
      <c r="R96" s="261" t="s">
        <v>10</v>
      </c>
      <c r="S96" s="261" t="s">
        <v>10</v>
      </c>
      <c r="T96" s="261"/>
      <c r="U96" s="261"/>
      <c r="V96" s="261" t="s">
        <v>11</v>
      </c>
      <c r="W96" s="269" t="s">
        <v>11</v>
      </c>
      <c r="X96" s="261"/>
      <c r="Y96" s="292" t="s">
        <v>11</v>
      </c>
      <c r="Z96" s="261" t="s">
        <v>10</v>
      </c>
      <c r="AA96" s="261"/>
      <c r="AB96" s="261" t="s">
        <v>10</v>
      </c>
      <c r="AC96" s="261"/>
      <c r="AD96" s="261"/>
      <c r="AE96" s="261" t="s">
        <v>11</v>
      </c>
      <c r="AF96" s="261" t="s">
        <v>10</v>
      </c>
      <c r="AG96" s="261"/>
      <c r="AH96" s="261"/>
      <c r="AI96" s="261" t="s">
        <v>11</v>
      </c>
      <c r="AJ96" s="261" t="s">
        <v>10</v>
      </c>
      <c r="AK96" s="261" t="s">
        <v>10</v>
      </c>
      <c r="AL96" s="261" t="s">
        <v>10</v>
      </c>
      <c r="AM96" s="261" t="s">
        <v>10</v>
      </c>
      <c r="AN96" s="405"/>
      <c r="AO96" s="262"/>
      <c r="AP96" s="262"/>
      <c r="AQ96" s="263"/>
      <c r="AR96" s="264"/>
      <c r="AS96" s="263"/>
      <c r="AT96" s="265"/>
      <c r="AU96" s="264"/>
      <c r="AV96" s="263"/>
      <c r="AW96" s="264"/>
    </row>
    <row r="97" spans="1:49" ht="34.5" customHeight="1">
      <c r="A97" s="255" t="s">
        <v>93</v>
      </c>
      <c r="B97" s="356" t="s">
        <v>17</v>
      </c>
      <c r="C97" s="357">
        <f t="shared" si="21"/>
        <v>1.98</v>
      </c>
      <c r="D97" s="358">
        <f t="shared" si="16"/>
        <v>25</v>
      </c>
      <c r="E97" s="256">
        <f t="shared" si="18"/>
        <v>14</v>
      </c>
      <c r="F97" s="256">
        <f t="shared" si="19"/>
        <v>11</v>
      </c>
      <c r="G97" s="257">
        <f t="shared" si="22"/>
        <v>3</v>
      </c>
      <c r="H97" s="257">
        <f t="shared" si="23"/>
        <v>56</v>
      </c>
      <c r="I97" s="324">
        <v>16</v>
      </c>
      <c r="J97" s="306">
        <f t="shared" si="20"/>
        <v>14.02</v>
      </c>
      <c r="K97" s="325" t="s">
        <v>10</v>
      </c>
      <c r="L97" s="154" t="s">
        <v>11</v>
      </c>
      <c r="M97" s="154" t="s">
        <v>11</v>
      </c>
      <c r="N97" s="154" t="s">
        <v>10</v>
      </c>
      <c r="O97" s="154" t="s">
        <v>10</v>
      </c>
      <c r="P97" s="154" t="s">
        <v>10</v>
      </c>
      <c r="Q97" s="154"/>
      <c r="R97" s="154" t="s">
        <v>10</v>
      </c>
      <c r="S97" s="154" t="s">
        <v>11</v>
      </c>
      <c r="T97" s="154" t="s">
        <v>10</v>
      </c>
      <c r="U97" s="154" t="s">
        <v>11</v>
      </c>
      <c r="V97" s="154"/>
      <c r="W97" s="268" t="s">
        <v>11</v>
      </c>
      <c r="X97" s="154"/>
      <c r="Y97" s="291" t="s">
        <v>10</v>
      </c>
      <c r="Z97" s="154" t="s">
        <v>10</v>
      </c>
      <c r="AA97" s="154" t="s">
        <v>11</v>
      </c>
      <c r="AB97" s="154" t="s">
        <v>11</v>
      </c>
      <c r="AC97" s="154" t="s">
        <v>10</v>
      </c>
      <c r="AD97" s="154" t="s">
        <v>10</v>
      </c>
      <c r="AE97" s="154" t="s">
        <v>11</v>
      </c>
      <c r="AF97" s="154"/>
      <c r="AG97" s="154" t="s">
        <v>11</v>
      </c>
      <c r="AH97" s="154" t="s">
        <v>11</v>
      </c>
      <c r="AI97" s="154" t="s">
        <v>10</v>
      </c>
      <c r="AJ97" s="154" t="s">
        <v>10</v>
      </c>
      <c r="AK97" s="154" t="s">
        <v>10</v>
      </c>
      <c r="AL97" s="154" t="s">
        <v>10</v>
      </c>
      <c r="AM97" s="154" t="s">
        <v>11</v>
      </c>
      <c r="AN97" s="404" t="s">
        <v>10</v>
      </c>
      <c r="AO97" s="84"/>
      <c r="AP97" s="84"/>
      <c r="AQ97" s="4"/>
      <c r="AR97" s="67"/>
      <c r="AS97" s="4"/>
      <c r="AT97" s="2"/>
      <c r="AU97" s="67"/>
      <c r="AV97" s="4"/>
      <c r="AW97" s="67"/>
    </row>
    <row r="98" spans="1:49" ht="34.5" customHeight="1">
      <c r="A98" s="255" t="s">
        <v>94</v>
      </c>
      <c r="B98" s="356" t="s">
        <v>17</v>
      </c>
      <c r="C98" s="357">
        <f t="shared" si="21"/>
        <v>-3.3000000000000003</v>
      </c>
      <c r="D98" s="358">
        <f t="shared" si="16"/>
        <v>27</v>
      </c>
      <c r="E98" s="256">
        <f t="shared" si="18"/>
        <v>11</v>
      </c>
      <c r="F98" s="256">
        <f t="shared" si="19"/>
        <v>16</v>
      </c>
      <c r="G98" s="257">
        <f t="shared" si="22"/>
        <v>-5</v>
      </c>
      <c r="H98" s="257">
        <f t="shared" si="23"/>
        <v>40.74074074074074</v>
      </c>
      <c r="I98" s="324">
        <v>8</v>
      </c>
      <c r="J98" s="306">
        <f t="shared" si="20"/>
        <v>11.3</v>
      </c>
      <c r="K98" s="325" t="s">
        <v>11</v>
      </c>
      <c r="L98" s="154" t="s">
        <v>10</v>
      </c>
      <c r="M98" s="154" t="s">
        <v>11</v>
      </c>
      <c r="N98" s="154" t="s">
        <v>11</v>
      </c>
      <c r="O98" s="154"/>
      <c r="P98" s="154" t="s">
        <v>10</v>
      </c>
      <c r="Q98" s="154"/>
      <c r="R98" s="154" t="s">
        <v>11</v>
      </c>
      <c r="S98" s="154" t="s">
        <v>11</v>
      </c>
      <c r="T98" s="154" t="s">
        <v>11</v>
      </c>
      <c r="U98" s="154" t="s">
        <v>10</v>
      </c>
      <c r="V98" s="154" t="s">
        <v>358</v>
      </c>
      <c r="W98" s="268" t="s">
        <v>11</v>
      </c>
      <c r="X98" s="154" t="s">
        <v>11</v>
      </c>
      <c r="Y98" s="291" t="s">
        <v>11</v>
      </c>
      <c r="Z98" s="154" t="s">
        <v>11</v>
      </c>
      <c r="AA98" s="154" t="s">
        <v>11</v>
      </c>
      <c r="AB98" s="154" t="s">
        <v>10</v>
      </c>
      <c r="AC98" s="154" t="s">
        <v>10</v>
      </c>
      <c r="AD98" s="154" t="s">
        <v>10</v>
      </c>
      <c r="AE98" s="154" t="s">
        <v>10</v>
      </c>
      <c r="AF98" s="154"/>
      <c r="AG98" s="154" t="s">
        <v>10</v>
      </c>
      <c r="AH98" s="154" t="s">
        <v>11</v>
      </c>
      <c r="AI98" s="154" t="s">
        <v>10</v>
      </c>
      <c r="AJ98" s="154" t="s">
        <v>11</v>
      </c>
      <c r="AK98" s="154" t="s">
        <v>11</v>
      </c>
      <c r="AL98" s="154" t="s">
        <v>10</v>
      </c>
      <c r="AM98" s="154" t="s">
        <v>10</v>
      </c>
      <c r="AN98" s="404" t="s">
        <v>10</v>
      </c>
      <c r="AO98" s="84"/>
      <c r="AP98" s="84"/>
      <c r="AQ98" s="4"/>
      <c r="AR98" s="67"/>
      <c r="AS98" s="4"/>
      <c r="AT98" s="2"/>
      <c r="AU98" s="67"/>
      <c r="AV98" s="4"/>
      <c r="AW98" s="67"/>
    </row>
    <row r="99" spans="1:49" ht="34.5" customHeight="1">
      <c r="A99" s="255" t="s">
        <v>162</v>
      </c>
      <c r="B99" s="356" t="s">
        <v>17</v>
      </c>
      <c r="C99" s="357">
        <f t="shared" si="21"/>
        <v>3.3000000000000003</v>
      </c>
      <c r="D99" s="358">
        <f t="shared" si="16"/>
        <v>27</v>
      </c>
      <c r="E99" s="256">
        <f t="shared" si="18"/>
        <v>16</v>
      </c>
      <c r="F99" s="256">
        <f t="shared" si="19"/>
        <v>11</v>
      </c>
      <c r="G99" s="257">
        <f t="shared" si="22"/>
        <v>5</v>
      </c>
      <c r="H99" s="257">
        <f t="shared" si="23"/>
        <v>59.25925925925925</v>
      </c>
      <c r="I99" s="324">
        <v>30</v>
      </c>
      <c r="J99" s="306">
        <f t="shared" si="20"/>
        <v>26.7</v>
      </c>
      <c r="K99" s="325" t="s">
        <v>10</v>
      </c>
      <c r="L99" s="154" t="s">
        <v>10</v>
      </c>
      <c r="M99" s="154" t="s">
        <v>10</v>
      </c>
      <c r="N99" s="154" t="s">
        <v>11</v>
      </c>
      <c r="O99" s="154" t="s">
        <v>10</v>
      </c>
      <c r="P99" s="154" t="s">
        <v>10</v>
      </c>
      <c r="Q99" s="154"/>
      <c r="R99" s="154" t="s">
        <v>11</v>
      </c>
      <c r="S99" s="154" t="s">
        <v>10</v>
      </c>
      <c r="T99" s="154" t="s">
        <v>11</v>
      </c>
      <c r="U99" s="154" t="s">
        <v>11</v>
      </c>
      <c r="V99" s="154" t="s">
        <v>10</v>
      </c>
      <c r="W99" s="268" t="s">
        <v>10</v>
      </c>
      <c r="X99" s="154" t="s">
        <v>10</v>
      </c>
      <c r="Y99" s="291" t="s">
        <v>11</v>
      </c>
      <c r="Z99" s="154" t="s">
        <v>11</v>
      </c>
      <c r="AA99" s="154" t="s">
        <v>11</v>
      </c>
      <c r="AB99" s="154" t="s">
        <v>10</v>
      </c>
      <c r="AC99" s="154" t="s">
        <v>10</v>
      </c>
      <c r="AD99" s="154" t="s">
        <v>10</v>
      </c>
      <c r="AE99" s="154" t="s">
        <v>10</v>
      </c>
      <c r="AF99" s="154"/>
      <c r="AG99" s="154" t="s">
        <v>10</v>
      </c>
      <c r="AH99" s="154" t="s">
        <v>11</v>
      </c>
      <c r="AI99" s="154" t="s">
        <v>11</v>
      </c>
      <c r="AJ99" s="154" t="s">
        <v>11</v>
      </c>
      <c r="AK99" s="154" t="s">
        <v>10</v>
      </c>
      <c r="AL99" s="154" t="s">
        <v>10</v>
      </c>
      <c r="AM99" s="154" t="s">
        <v>11</v>
      </c>
      <c r="AN99" s="404"/>
      <c r="AO99" s="84"/>
      <c r="AP99" s="84"/>
      <c r="AQ99" s="4"/>
      <c r="AR99" s="67"/>
      <c r="AS99" s="4"/>
      <c r="AT99" s="2"/>
      <c r="AU99" s="67"/>
      <c r="AV99" s="4"/>
      <c r="AW99" s="67"/>
    </row>
    <row r="100" spans="1:49" ht="34.5" customHeight="1">
      <c r="A100" s="255" t="s">
        <v>228</v>
      </c>
      <c r="B100" s="356" t="s">
        <v>17</v>
      </c>
      <c r="C100" s="357">
        <f t="shared" si="21"/>
        <v>0</v>
      </c>
      <c r="D100" s="358">
        <f aca="true" t="shared" si="24" ref="D100:D134">E100+F100</f>
        <v>0</v>
      </c>
      <c r="E100" s="256">
        <f t="shared" si="18"/>
        <v>0</v>
      </c>
      <c r="F100" s="256">
        <f t="shared" si="19"/>
        <v>0</v>
      </c>
      <c r="G100" s="257">
        <f t="shared" si="22"/>
        <v>0</v>
      </c>
      <c r="H100" s="257" t="e">
        <f t="shared" si="23"/>
        <v>#DIV/0!</v>
      </c>
      <c r="I100" s="324">
        <v>16</v>
      </c>
      <c r="J100" s="306">
        <v>15</v>
      </c>
      <c r="K100" s="325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268"/>
      <c r="X100" s="154"/>
      <c r="Y100" s="291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404"/>
      <c r="AO100" s="84"/>
      <c r="AP100" s="84"/>
      <c r="AQ100" s="4"/>
      <c r="AR100" s="67"/>
      <c r="AS100" s="4"/>
      <c r="AT100" s="2"/>
      <c r="AU100" s="67"/>
      <c r="AV100" s="4"/>
      <c r="AW100" s="67"/>
    </row>
    <row r="101" spans="1:49" ht="34.5" customHeight="1">
      <c r="A101" s="255" t="s">
        <v>140</v>
      </c>
      <c r="B101" s="356" t="s">
        <v>17</v>
      </c>
      <c r="C101" s="357">
        <f t="shared" si="21"/>
        <v>1.32</v>
      </c>
      <c r="D101" s="358">
        <f t="shared" si="24"/>
        <v>4</v>
      </c>
      <c r="E101" s="256">
        <f t="shared" si="18"/>
        <v>3</v>
      </c>
      <c r="F101" s="256">
        <f t="shared" si="19"/>
        <v>1</v>
      </c>
      <c r="G101" s="257">
        <f t="shared" si="22"/>
        <v>2</v>
      </c>
      <c r="H101" s="257">
        <f t="shared" si="23"/>
        <v>75</v>
      </c>
      <c r="I101" s="324">
        <v>14</v>
      </c>
      <c r="J101" s="306">
        <f>I101-C101</f>
        <v>12.68</v>
      </c>
      <c r="K101" s="325" t="s">
        <v>10</v>
      </c>
      <c r="L101" s="154"/>
      <c r="M101" s="154"/>
      <c r="N101" s="154"/>
      <c r="O101" s="154" t="s">
        <v>10</v>
      </c>
      <c r="P101" s="154"/>
      <c r="Q101" s="154"/>
      <c r="R101" s="154"/>
      <c r="S101" s="154"/>
      <c r="T101" s="154"/>
      <c r="U101" s="154"/>
      <c r="V101" s="154"/>
      <c r="W101" s="268"/>
      <c r="X101" s="154" t="s">
        <v>11</v>
      </c>
      <c r="Y101" s="291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 t="s">
        <v>10</v>
      </c>
      <c r="AN101" s="404"/>
      <c r="AO101" s="84"/>
      <c r="AP101" s="84"/>
      <c r="AQ101" s="4"/>
      <c r="AR101" s="67"/>
      <c r="AS101" s="4"/>
      <c r="AT101" s="2"/>
      <c r="AU101" s="67"/>
      <c r="AV101" s="4"/>
      <c r="AW101" s="67"/>
    </row>
    <row r="102" spans="1:49" ht="34.5" customHeight="1">
      <c r="A102" s="255" t="s">
        <v>401</v>
      </c>
      <c r="B102" s="356" t="s">
        <v>17</v>
      </c>
      <c r="C102" s="357">
        <f>G102*0.66</f>
        <v>-0.66</v>
      </c>
      <c r="D102" s="358">
        <f>E102+F102</f>
        <v>1</v>
      </c>
      <c r="E102" s="256">
        <f>COUNTIF(K102:AM102,"W")+COUNTIF(K102:AM102,"WL")+COUNTIF(K102:AM102,"WLL")+COUNTIF(K102:AM102,"WW")+COUNTIF(K102:AM102,"WW")+COUNTIF(K102:AM102,"WWL")+COUNTIF(K102:AM102,"WWL")+COUNTIF(K102:AM102,"WWW")+COUNTIF(K102:AM102,"WWW")+COUNTIF(K102:AM102,"WWW")</f>
        <v>0</v>
      </c>
      <c r="F102" s="256">
        <f>COUNTIF(K102:AM102,"L")+COUNTIF(K102:AM102,"WL")+COUNTIF(K102:AM102,"WWL")+COUNTIF(K102:AM102,"LL")+COUNTIF(K102:AM102,"LL")+COUNTIF(K102:AM102,"WLL")+COUNTIF(K102:AM102,"WLL")+COUNTIF(K102:AM102,"LLL")+COUNTIF(K102:AM102,"LLL")+COUNTIF(K102:AM102,"LLL")</f>
        <v>1</v>
      </c>
      <c r="G102" s="257">
        <f>E102-F102</f>
        <v>-1</v>
      </c>
      <c r="H102" s="257">
        <f>SUM(E102/D102%)</f>
        <v>0</v>
      </c>
      <c r="I102" s="324">
        <v>15</v>
      </c>
      <c r="J102" s="306">
        <f>I102-C102</f>
        <v>15.66</v>
      </c>
      <c r="K102" s="325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268"/>
      <c r="X102" s="154"/>
      <c r="Y102" s="291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 t="s">
        <v>11</v>
      </c>
      <c r="AJ102" s="154"/>
      <c r="AK102" s="154"/>
      <c r="AL102" s="154"/>
      <c r="AM102" s="154"/>
      <c r="AN102" s="404"/>
      <c r="AO102" s="84"/>
      <c r="AP102" s="84"/>
      <c r="AQ102" s="4"/>
      <c r="AR102" s="67"/>
      <c r="AS102" s="4"/>
      <c r="AT102" s="2"/>
      <c r="AU102" s="67"/>
      <c r="AV102" s="4"/>
      <c r="AW102" s="67"/>
    </row>
    <row r="103" spans="1:49" ht="34.5" customHeight="1">
      <c r="A103" s="255" t="s">
        <v>143</v>
      </c>
      <c r="B103" s="356" t="s">
        <v>17</v>
      </c>
      <c r="C103" s="357">
        <f t="shared" si="21"/>
        <v>0</v>
      </c>
      <c r="D103" s="358">
        <f t="shared" si="24"/>
        <v>26</v>
      </c>
      <c r="E103" s="256">
        <f t="shared" si="18"/>
        <v>13</v>
      </c>
      <c r="F103" s="256">
        <f t="shared" si="19"/>
        <v>13</v>
      </c>
      <c r="G103" s="257">
        <f t="shared" si="22"/>
        <v>0</v>
      </c>
      <c r="H103" s="257">
        <f t="shared" si="23"/>
        <v>50</v>
      </c>
      <c r="I103" s="324">
        <v>50</v>
      </c>
      <c r="J103" s="306">
        <f>I103-C103</f>
        <v>50</v>
      </c>
      <c r="K103" s="325" t="s">
        <v>11</v>
      </c>
      <c r="L103" s="154" t="s">
        <v>10</v>
      </c>
      <c r="M103" s="154" t="s">
        <v>10</v>
      </c>
      <c r="N103" s="154" t="s">
        <v>10</v>
      </c>
      <c r="O103" s="154" t="s">
        <v>11</v>
      </c>
      <c r="P103" s="154" t="s">
        <v>10</v>
      </c>
      <c r="Q103" s="154"/>
      <c r="R103" s="154" t="s">
        <v>10</v>
      </c>
      <c r="S103" s="154" t="s">
        <v>10</v>
      </c>
      <c r="T103" s="154" t="s">
        <v>10</v>
      </c>
      <c r="U103" s="154" t="s">
        <v>11</v>
      </c>
      <c r="V103" s="154" t="s">
        <v>11</v>
      </c>
      <c r="W103" s="268" t="s">
        <v>11</v>
      </c>
      <c r="X103" s="154" t="s">
        <v>10</v>
      </c>
      <c r="Y103" s="291" t="s">
        <v>10</v>
      </c>
      <c r="Z103" s="154" t="s">
        <v>11</v>
      </c>
      <c r="AA103" s="154" t="s">
        <v>10</v>
      </c>
      <c r="AB103" s="154" t="s">
        <v>11</v>
      </c>
      <c r="AC103" s="154" t="s">
        <v>11</v>
      </c>
      <c r="AD103" s="154" t="s">
        <v>11</v>
      </c>
      <c r="AE103" s="154" t="s">
        <v>11</v>
      </c>
      <c r="AF103" s="154"/>
      <c r="AG103" s="154" t="s">
        <v>10</v>
      </c>
      <c r="AH103" s="154" t="s">
        <v>11</v>
      </c>
      <c r="AI103" s="154"/>
      <c r="AJ103" s="154" t="s">
        <v>10</v>
      </c>
      <c r="AK103" s="154" t="s">
        <v>11</v>
      </c>
      <c r="AL103" s="154" t="s">
        <v>11</v>
      </c>
      <c r="AM103" s="154" t="s">
        <v>10</v>
      </c>
      <c r="AN103" s="404" t="s">
        <v>10</v>
      </c>
      <c r="AO103" s="84"/>
      <c r="AP103" s="84"/>
      <c r="AQ103" s="4"/>
      <c r="AR103" s="67"/>
      <c r="AS103" s="4"/>
      <c r="AT103" s="2"/>
      <c r="AU103" s="67"/>
      <c r="AV103" s="4"/>
      <c r="AW103" s="67"/>
    </row>
    <row r="104" spans="1:49" s="110" customFormat="1" ht="34.5" customHeight="1" thickBot="1">
      <c r="A104" s="258" t="s">
        <v>187</v>
      </c>
      <c r="B104" s="359" t="s">
        <v>17</v>
      </c>
      <c r="C104" s="360">
        <f t="shared" si="21"/>
        <v>-9.24</v>
      </c>
      <c r="D104" s="361">
        <f t="shared" si="24"/>
        <v>24</v>
      </c>
      <c r="E104" s="259">
        <f t="shared" si="18"/>
        <v>5</v>
      </c>
      <c r="F104" s="259">
        <f t="shared" si="19"/>
        <v>19</v>
      </c>
      <c r="G104" s="260">
        <f t="shared" si="22"/>
        <v>-14</v>
      </c>
      <c r="H104" s="260">
        <f t="shared" si="23"/>
        <v>20.833333333333336</v>
      </c>
      <c r="I104" s="326">
        <v>35</v>
      </c>
      <c r="J104" s="307">
        <f>I104-C104</f>
        <v>44.24</v>
      </c>
      <c r="K104" s="327"/>
      <c r="L104" s="261" t="s">
        <v>10</v>
      </c>
      <c r="M104" s="261" t="s">
        <v>11</v>
      </c>
      <c r="N104" s="261" t="s">
        <v>10</v>
      </c>
      <c r="O104" s="261" t="s">
        <v>11</v>
      </c>
      <c r="P104" s="261" t="s">
        <v>10</v>
      </c>
      <c r="Q104" s="261"/>
      <c r="R104" s="261" t="s">
        <v>11</v>
      </c>
      <c r="S104" s="261" t="s">
        <v>11</v>
      </c>
      <c r="T104" s="261" t="s">
        <v>11</v>
      </c>
      <c r="U104" s="261" t="s">
        <v>10</v>
      </c>
      <c r="V104" s="261" t="s">
        <v>11</v>
      </c>
      <c r="W104" s="269" t="s">
        <v>11</v>
      </c>
      <c r="X104" s="261" t="s">
        <v>11</v>
      </c>
      <c r="Y104" s="292"/>
      <c r="Z104" s="261" t="s">
        <v>11</v>
      </c>
      <c r="AA104" s="261" t="s">
        <v>11</v>
      </c>
      <c r="AB104" s="261" t="s">
        <v>11</v>
      </c>
      <c r="AC104" s="261" t="s">
        <v>10</v>
      </c>
      <c r="AD104" s="261" t="s">
        <v>11</v>
      </c>
      <c r="AE104" s="261" t="s">
        <v>11</v>
      </c>
      <c r="AF104" s="261"/>
      <c r="AG104" s="261" t="s">
        <v>11</v>
      </c>
      <c r="AH104" s="261" t="s">
        <v>11</v>
      </c>
      <c r="AI104" s="261" t="s">
        <v>11</v>
      </c>
      <c r="AJ104" s="261" t="s">
        <v>11</v>
      </c>
      <c r="AK104" s="261" t="s">
        <v>11</v>
      </c>
      <c r="AL104" s="261" t="s">
        <v>11</v>
      </c>
      <c r="AM104" s="261"/>
      <c r="AN104" s="405" t="s">
        <v>11</v>
      </c>
      <c r="AO104" s="262"/>
      <c r="AP104" s="262"/>
      <c r="AQ104" s="263"/>
      <c r="AR104" s="264"/>
      <c r="AS104" s="263"/>
      <c r="AT104" s="265"/>
      <c r="AU104" s="264"/>
      <c r="AV104" s="263"/>
      <c r="AW104" s="264"/>
    </row>
    <row r="105" spans="1:49" ht="34.5" customHeight="1">
      <c r="A105" s="255" t="s">
        <v>232</v>
      </c>
      <c r="B105" s="356" t="s">
        <v>2</v>
      </c>
      <c r="C105" s="357">
        <f t="shared" si="21"/>
        <v>0</v>
      </c>
      <c r="D105" s="358">
        <f t="shared" si="24"/>
        <v>0</v>
      </c>
      <c r="E105" s="256">
        <f t="shared" si="18"/>
        <v>0</v>
      </c>
      <c r="F105" s="256">
        <f t="shared" si="19"/>
        <v>0</v>
      </c>
      <c r="G105" s="257">
        <f t="shared" si="22"/>
        <v>0</v>
      </c>
      <c r="H105" s="257" t="e">
        <f t="shared" si="23"/>
        <v>#DIV/0!</v>
      </c>
      <c r="I105" s="324">
        <v>27</v>
      </c>
      <c r="J105" s="306">
        <v>26</v>
      </c>
      <c r="K105" s="325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268"/>
      <c r="X105" s="154"/>
      <c r="Y105" s="291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404"/>
      <c r="AO105" s="84"/>
      <c r="AP105" s="84"/>
      <c r="AQ105" s="4"/>
      <c r="AR105" s="67"/>
      <c r="AS105" s="4"/>
      <c r="AT105" s="2"/>
      <c r="AU105" s="67"/>
      <c r="AV105" s="4"/>
      <c r="AW105" s="67"/>
    </row>
    <row r="106" spans="1:49" ht="34.5" customHeight="1">
      <c r="A106" s="255" t="s">
        <v>129</v>
      </c>
      <c r="B106" s="356" t="s">
        <v>2</v>
      </c>
      <c r="C106" s="357">
        <f t="shared" si="21"/>
        <v>0</v>
      </c>
      <c r="D106" s="358">
        <f t="shared" si="24"/>
        <v>0</v>
      </c>
      <c r="E106" s="256">
        <f t="shared" si="18"/>
        <v>0</v>
      </c>
      <c r="F106" s="256">
        <f t="shared" si="19"/>
        <v>0</v>
      </c>
      <c r="G106" s="257">
        <f t="shared" si="22"/>
        <v>0</v>
      </c>
      <c r="H106" s="257" t="e">
        <f t="shared" si="23"/>
        <v>#DIV/0!</v>
      </c>
      <c r="I106" s="330">
        <v>40</v>
      </c>
      <c r="J106" s="306">
        <v>41</v>
      </c>
      <c r="K106" s="325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268"/>
      <c r="X106" s="154"/>
      <c r="Y106" s="291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404"/>
      <c r="AO106" s="84"/>
      <c r="AP106" s="84"/>
      <c r="AQ106" s="4"/>
      <c r="AR106" s="67"/>
      <c r="AS106" s="4"/>
      <c r="AT106" s="2"/>
      <c r="AU106" s="67"/>
      <c r="AV106" s="4"/>
      <c r="AW106" s="67"/>
    </row>
    <row r="107" spans="1:49" ht="34.5" customHeight="1">
      <c r="A107" s="255" t="s">
        <v>223</v>
      </c>
      <c r="B107" s="356" t="s">
        <v>2</v>
      </c>
      <c r="C107" s="357">
        <f t="shared" si="21"/>
        <v>-1.32</v>
      </c>
      <c r="D107" s="358">
        <f t="shared" si="24"/>
        <v>2</v>
      </c>
      <c r="E107" s="256">
        <f t="shared" si="18"/>
        <v>0</v>
      </c>
      <c r="F107" s="256">
        <f t="shared" si="19"/>
        <v>2</v>
      </c>
      <c r="G107" s="257">
        <f t="shared" si="22"/>
        <v>-2</v>
      </c>
      <c r="H107" s="257">
        <f t="shared" si="23"/>
        <v>0</v>
      </c>
      <c r="I107" s="324">
        <v>33</v>
      </c>
      <c r="J107" s="306">
        <f>I107-C107</f>
        <v>34.32</v>
      </c>
      <c r="K107" s="325"/>
      <c r="L107" s="154"/>
      <c r="M107" s="154" t="s">
        <v>11</v>
      </c>
      <c r="N107" s="154"/>
      <c r="O107" s="154"/>
      <c r="P107" s="154"/>
      <c r="Q107" s="154"/>
      <c r="R107" s="154"/>
      <c r="S107" s="154"/>
      <c r="T107" s="154"/>
      <c r="U107" s="154"/>
      <c r="V107" s="154"/>
      <c r="W107" s="268" t="s">
        <v>11</v>
      </c>
      <c r="X107" s="154"/>
      <c r="Y107" s="291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404"/>
      <c r="AO107" s="84"/>
      <c r="AP107" s="84"/>
      <c r="AQ107" s="4"/>
      <c r="AR107" s="67"/>
      <c r="AS107" s="4"/>
      <c r="AT107" s="2"/>
      <c r="AU107" s="67"/>
      <c r="AV107" s="4"/>
      <c r="AW107" s="67"/>
    </row>
    <row r="108" spans="1:49" ht="34.5" customHeight="1">
      <c r="A108" s="255" t="s">
        <v>219</v>
      </c>
      <c r="B108" s="356" t="s">
        <v>2</v>
      </c>
      <c r="C108" s="357">
        <f>G108*0.66</f>
        <v>0</v>
      </c>
      <c r="D108" s="358">
        <f>E108+F108</f>
        <v>0</v>
      </c>
      <c r="E108" s="256">
        <f t="shared" si="18"/>
        <v>0</v>
      </c>
      <c r="F108" s="256">
        <f t="shared" si="19"/>
        <v>0</v>
      </c>
      <c r="G108" s="257">
        <f>E108-F108</f>
        <v>0</v>
      </c>
      <c r="H108" s="257" t="e">
        <f>SUM(E108/D108%)</f>
        <v>#DIV/0!</v>
      </c>
      <c r="I108" s="324">
        <v>14</v>
      </c>
      <c r="J108" s="306">
        <f>I108-C108</f>
        <v>14</v>
      </c>
      <c r="K108" s="325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268"/>
      <c r="X108" s="154"/>
      <c r="Y108" s="291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404"/>
      <c r="AO108" s="84"/>
      <c r="AP108" s="84"/>
      <c r="AQ108" s="4"/>
      <c r="AR108" s="67"/>
      <c r="AS108" s="4"/>
      <c r="AT108" s="2"/>
      <c r="AU108" s="67"/>
      <c r="AV108" s="4"/>
      <c r="AW108" s="67"/>
    </row>
    <row r="109" spans="1:49" ht="34.5" customHeight="1">
      <c r="A109" s="255" t="s">
        <v>343</v>
      </c>
      <c r="B109" s="356" t="s">
        <v>2</v>
      </c>
      <c r="C109" s="357">
        <f t="shared" si="21"/>
        <v>-5.28</v>
      </c>
      <c r="D109" s="358">
        <f t="shared" si="24"/>
        <v>22</v>
      </c>
      <c r="E109" s="256">
        <f t="shared" si="18"/>
        <v>7</v>
      </c>
      <c r="F109" s="256">
        <f t="shared" si="19"/>
        <v>15</v>
      </c>
      <c r="G109" s="257">
        <f t="shared" si="22"/>
        <v>-8</v>
      </c>
      <c r="H109" s="257">
        <f t="shared" si="23"/>
        <v>31.818181818181817</v>
      </c>
      <c r="I109" s="324">
        <v>15</v>
      </c>
      <c r="J109" s="306">
        <f>I109-C109</f>
        <v>20.28</v>
      </c>
      <c r="K109" s="325"/>
      <c r="L109" s="154" t="s">
        <v>11</v>
      </c>
      <c r="M109" s="154"/>
      <c r="N109" s="154"/>
      <c r="O109" s="154"/>
      <c r="P109" s="154" t="s">
        <v>11</v>
      </c>
      <c r="Q109" s="154" t="s">
        <v>11</v>
      </c>
      <c r="R109" s="154" t="s">
        <v>11</v>
      </c>
      <c r="S109" s="154" t="s">
        <v>11</v>
      </c>
      <c r="T109" s="154"/>
      <c r="U109" s="154" t="s">
        <v>11</v>
      </c>
      <c r="V109" s="154" t="s">
        <v>11</v>
      </c>
      <c r="W109" s="268" t="s">
        <v>10</v>
      </c>
      <c r="X109" s="154" t="s">
        <v>10</v>
      </c>
      <c r="Y109" s="291" t="s">
        <v>11</v>
      </c>
      <c r="Z109" s="154" t="s">
        <v>10</v>
      </c>
      <c r="AA109" s="154" t="s">
        <v>10</v>
      </c>
      <c r="AB109" s="154" t="s">
        <v>11</v>
      </c>
      <c r="AC109" s="154" t="s">
        <v>11</v>
      </c>
      <c r="AD109" s="154" t="s">
        <v>10</v>
      </c>
      <c r="AE109" s="154" t="s">
        <v>10</v>
      </c>
      <c r="AF109" s="154" t="s">
        <v>11</v>
      </c>
      <c r="AG109" s="154" t="s">
        <v>11</v>
      </c>
      <c r="AH109" s="154" t="s">
        <v>10</v>
      </c>
      <c r="AI109" s="154"/>
      <c r="AJ109" s="154" t="s">
        <v>11</v>
      </c>
      <c r="AK109" s="154"/>
      <c r="AL109" s="154" t="s">
        <v>11</v>
      </c>
      <c r="AM109" s="154" t="s">
        <v>11</v>
      </c>
      <c r="AN109" s="404"/>
      <c r="AO109" s="84"/>
      <c r="AP109" s="84"/>
      <c r="AQ109" s="4"/>
      <c r="AR109" s="67"/>
      <c r="AS109" s="4"/>
      <c r="AT109" s="2"/>
      <c r="AU109" s="67"/>
      <c r="AV109" s="4"/>
      <c r="AW109" s="67"/>
    </row>
    <row r="110" spans="1:49" ht="34.5" customHeight="1">
      <c r="A110" s="255" t="s">
        <v>95</v>
      </c>
      <c r="B110" s="356" t="s">
        <v>2</v>
      </c>
      <c r="C110" s="357">
        <f t="shared" si="21"/>
        <v>-1.32</v>
      </c>
      <c r="D110" s="358">
        <f t="shared" si="24"/>
        <v>2</v>
      </c>
      <c r="E110" s="256">
        <f t="shared" si="18"/>
        <v>0</v>
      </c>
      <c r="F110" s="256">
        <f t="shared" si="19"/>
        <v>2</v>
      </c>
      <c r="G110" s="257">
        <f t="shared" si="22"/>
        <v>-2</v>
      </c>
      <c r="H110" s="257">
        <f t="shared" si="23"/>
        <v>0</v>
      </c>
      <c r="I110" s="324">
        <v>18</v>
      </c>
      <c r="J110" s="306">
        <f>I110-C110</f>
        <v>19.32</v>
      </c>
      <c r="K110" s="325"/>
      <c r="L110" s="154"/>
      <c r="M110" s="154"/>
      <c r="N110" s="154" t="s">
        <v>11</v>
      </c>
      <c r="O110" s="154" t="s">
        <v>11</v>
      </c>
      <c r="P110" s="154"/>
      <c r="Q110" s="154"/>
      <c r="R110" s="154"/>
      <c r="S110" s="154"/>
      <c r="T110" s="154"/>
      <c r="U110" s="154"/>
      <c r="V110" s="154"/>
      <c r="W110" s="268"/>
      <c r="X110" s="154"/>
      <c r="Y110" s="291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404"/>
      <c r="AO110" s="84"/>
      <c r="AP110" s="84"/>
      <c r="AQ110" s="4"/>
      <c r="AR110" s="67"/>
      <c r="AS110" s="4"/>
      <c r="AT110" s="2"/>
      <c r="AU110" s="67"/>
      <c r="AV110" s="4"/>
      <c r="AW110" s="67"/>
    </row>
    <row r="111" spans="1:49" ht="34.5" customHeight="1">
      <c r="A111" s="255" t="s">
        <v>236</v>
      </c>
      <c r="B111" s="356" t="s">
        <v>2</v>
      </c>
      <c r="C111" s="357">
        <f t="shared" si="21"/>
        <v>1.32</v>
      </c>
      <c r="D111" s="358">
        <f t="shared" si="24"/>
        <v>22</v>
      </c>
      <c r="E111" s="256">
        <f t="shared" si="18"/>
        <v>12</v>
      </c>
      <c r="F111" s="256">
        <f t="shared" si="19"/>
        <v>10</v>
      </c>
      <c r="G111" s="257">
        <f t="shared" si="22"/>
        <v>2</v>
      </c>
      <c r="H111" s="257">
        <f t="shared" si="23"/>
        <v>54.54545454545455</v>
      </c>
      <c r="I111" s="324">
        <v>14</v>
      </c>
      <c r="J111" s="306">
        <f>I111-C111</f>
        <v>12.68</v>
      </c>
      <c r="K111" s="325"/>
      <c r="L111" s="154" t="s">
        <v>11</v>
      </c>
      <c r="M111" s="154" t="s">
        <v>10</v>
      </c>
      <c r="N111" s="154" t="s">
        <v>11</v>
      </c>
      <c r="O111" s="154"/>
      <c r="P111" s="154"/>
      <c r="Q111" s="154" t="s">
        <v>11</v>
      </c>
      <c r="R111" s="154" t="s">
        <v>10</v>
      </c>
      <c r="S111" s="154" t="s">
        <v>10</v>
      </c>
      <c r="T111" s="154"/>
      <c r="U111" s="154" t="s">
        <v>11</v>
      </c>
      <c r="V111" s="154" t="s">
        <v>11</v>
      </c>
      <c r="W111" s="268" t="s">
        <v>10</v>
      </c>
      <c r="X111" s="154" t="s">
        <v>11</v>
      </c>
      <c r="Y111" s="291" t="s">
        <v>10</v>
      </c>
      <c r="Z111" s="154" t="s">
        <v>10</v>
      </c>
      <c r="AA111" s="154" t="s">
        <v>10</v>
      </c>
      <c r="AB111" s="154"/>
      <c r="AC111" s="154" t="s">
        <v>11</v>
      </c>
      <c r="AD111" s="154" t="s">
        <v>10</v>
      </c>
      <c r="AE111" s="154" t="s">
        <v>11</v>
      </c>
      <c r="AF111" s="154" t="s">
        <v>11</v>
      </c>
      <c r="AG111" s="154" t="s">
        <v>10</v>
      </c>
      <c r="AH111" s="154" t="s">
        <v>10</v>
      </c>
      <c r="AI111" s="154"/>
      <c r="AJ111" s="154" t="s">
        <v>10</v>
      </c>
      <c r="AK111" s="154"/>
      <c r="AL111" s="154" t="s">
        <v>10</v>
      </c>
      <c r="AM111" s="154" t="s">
        <v>11</v>
      </c>
      <c r="AN111" s="404" t="s">
        <v>11</v>
      </c>
      <c r="AO111" s="84"/>
      <c r="AP111" s="84"/>
      <c r="AQ111" s="4"/>
      <c r="AR111" s="67"/>
      <c r="AS111" s="4"/>
      <c r="AT111" s="2"/>
      <c r="AU111" s="67"/>
      <c r="AV111" s="4"/>
      <c r="AW111" s="67"/>
    </row>
    <row r="112" spans="1:49" ht="34.5" customHeight="1">
      <c r="A112" s="255" t="s">
        <v>141</v>
      </c>
      <c r="B112" s="356" t="s">
        <v>2</v>
      </c>
      <c r="C112" s="357">
        <f t="shared" si="21"/>
        <v>0</v>
      </c>
      <c r="D112" s="358">
        <f t="shared" si="24"/>
        <v>2</v>
      </c>
      <c r="E112" s="256">
        <f t="shared" si="18"/>
        <v>1</v>
      </c>
      <c r="F112" s="256">
        <f t="shared" si="19"/>
        <v>1</v>
      </c>
      <c r="G112" s="257">
        <f t="shared" si="22"/>
        <v>0</v>
      </c>
      <c r="H112" s="257">
        <f t="shared" si="23"/>
        <v>50</v>
      </c>
      <c r="I112" s="324">
        <v>14</v>
      </c>
      <c r="J112" s="306">
        <f>I112-C112</f>
        <v>14</v>
      </c>
      <c r="K112" s="325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268"/>
      <c r="X112" s="154"/>
      <c r="Y112" s="291"/>
      <c r="Z112" s="154"/>
      <c r="AA112" s="154"/>
      <c r="AB112" s="154" t="s">
        <v>10</v>
      </c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 t="s">
        <v>11</v>
      </c>
      <c r="AN112" s="404"/>
      <c r="AO112" s="84"/>
      <c r="AP112" s="84"/>
      <c r="AQ112" s="4"/>
      <c r="AR112" s="67"/>
      <c r="AS112" s="4"/>
      <c r="AT112" s="2"/>
      <c r="AU112" s="67"/>
      <c r="AV112" s="4"/>
      <c r="AW112" s="67"/>
    </row>
    <row r="113" spans="1:49" ht="34.5" customHeight="1">
      <c r="A113" s="255" t="s">
        <v>212</v>
      </c>
      <c r="B113" s="356" t="s">
        <v>2</v>
      </c>
      <c r="C113" s="357">
        <f t="shared" si="21"/>
        <v>0</v>
      </c>
      <c r="D113" s="358">
        <f t="shared" si="24"/>
        <v>0</v>
      </c>
      <c r="E113" s="256">
        <f t="shared" si="18"/>
        <v>0</v>
      </c>
      <c r="F113" s="256">
        <f t="shared" si="19"/>
        <v>0</v>
      </c>
      <c r="G113" s="257">
        <f t="shared" si="22"/>
        <v>0</v>
      </c>
      <c r="H113" s="257" t="e">
        <f t="shared" si="23"/>
        <v>#DIV/0!</v>
      </c>
      <c r="I113" s="324">
        <v>16</v>
      </c>
      <c r="J113" s="306">
        <f>I113-C113</f>
        <v>16</v>
      </c>
      <c r="K113" s="325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268"/>
      <c r="X113" s="154"/>
      <c r="Y113" s="291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404"/>
      <c r="AO113" s="84"/>
      <c r="AP113" s="84"/>
      <c r="AQ113" s="4"/>
      <c r="AR113" s="67"/>
      <c r="AS113" s="4"/>
      <c r="AT113" s="2"/>
      <c r="AU113" s="67"/>
      <c r="AV113" s="4"/>
      <c r="AW113" s="67"/>
    </row>
    <row r="114" spans="1:49" ht="34.5" customHeight="1">
      <c r="A114" s="255" t="s">
        <v>146</v>
      </c>
      <c r="B114" s="356" t="s">
        <v>2</v>
      </c>
      <c r="C114" s="357">
        <f t="shared" si="21"/>
        <v>0</v>
      </c>
      <c r="D114" s="358">
        <f t="shared" si="24"/>
        <v>24</v>
      </c>
      <c r="E114" s="256">
        <f t="shared" si="18"/>
        <v>12</v>
      </c>
      <c r="F114" s="256">
        <f t="shared" si="19"/>
        <v>12</v>
      </c>
      <c r="G114" s="257">
        <f t="shared" si="22"/>
        <v>0</v>
      </c>
      <c r="H114" s="257">
        <f t="shared" si="23"/>
        <v>50</v>
      </c>
      <c r="I114" s="324">
        <v>35</v>
      </c>
      <c r="J114" s="306">
        <v>35</v>
      </c>
      <c r="K114" s="325"/>
      <c r="L114" s="154" t="s">
        <v>11</v>
      </c>
      <c r="M114" s="154" t="s">
        <v>10</v>
      </c>
      <c r="N114" s="154" t="s">
        <v>10</v>
      </c>
      <c r="O114" s="154" t="s">
        <v>11</v>
      </c>
      <c r="P114" s="154" t="s">
        <v>11</v>
      </c>
      <c r="Q114" s="154" t="s">
        <v>11</v>
      </c>
      <c r="R114" s="154" t="s">
        <v>10</v>
      </c>
      <c r="S114" s="154" t="s">
        <v>11</v>
      </c>
      <c r="T114" s="154"/>
      <c r="U114" s="154" t="s">
        <v>10</v>
      </c>
      <c r="V114" s="154" t="s">
        <v>10</v>
      </c>
      <c r="W114" s="268" t="s">
        <v>10</v>
      </c>
      <c r="X114" s="154" t="s">
        <v>11</v>
      </c>
      <c r="Y114" s="291" t="s">
        <v>11</v>
      </c>
      <c r="Z114" s="154" t="s">
        <v>10</v>
      </c>
      <c r="AA114" s="154" t="s">
        <v>11</v>
      </c>
      <c r="AB114" s="154" t="s">
        <v>10</v>
      </c>
      <c r="AC114" s="154" t="s">
        <v>11</v>
      </c>
      <c r="AD114" s="154" t="s">
        <v>11</v>
      </c>
      <c r="AE114" s="154" t="s">
        <v>11</v>
      </c>
      <c r="AF114" s="154" t="s">
        <v>10</v>
      </c>
      <c r="AG114" s="154" t="s">
        <v>10</v>
      </c>
      <c r="AH114" s="154" t="s">
        <v>10</v>
      </c>
      <c r="AI114" s="154"/>
      <c r="AJ114" s="154" t="s">
        <v>10</v>
      </c>
      <c r="AK114" s="154"/>
      <c r="AL114" s="154" t="s">
        <v>11</v>
      </c>
      <c r="AM114" s="154"/>
      <c r="AN114" s="404" t="s">
        <v>11</v>
      </c>
      <c r="AO114" s="84"/>
      <c r="AP114" s="84"/>
      <c r="AQ114" s="4"/>
      <c r="AR114" s="67"/>
      <c r="AS114" s="4"/>
      <c r="AT114" s="2"/>
      <c r="AU114" s="67"/>
      <c r="AV114" s="4"/>
      <c r="AW114" s="67"/>
    </row>
    <row r="115" spans="1:49" ht="34.5" customHeight="1">
      <c r="A115" s="255" t="s">
        <v>96</v>
      </c>
      <c r="B115" s="356" t="s">
        <v>2</v>
      </c>
      <c r="C115" s="357">
        <f t="shared" si="21"/>
        <v>-4.62</v>
      </c>
      <c r="D115" s="358">
        <f t="shared" si="24"/>
        <v>17</v>
      </c>
      <c r="E115" s="256">
        <f t="shared" si="18"/>
        <v>5</v>
      </c>
      <c r="F115" s="256">
        <f t="shared" si="19"/>
        <v>12</v>
      </c>
      <c r="G115" s="257">
        <f t="shared" si="22"/>
        <v>-7</v>
      </c>
      <c r="H115" s="257">
        <f t="shared" si="23"/>
        <v>29.41176470588235</v>
      </c>
      <c r="I115" s="324">
        <v>29</v>
      </c>
      <c r="J115" s="306">
        <f>I115-C115</f>
        <v>33.62</v>
      </c>
      <c r="K115" s="325"/>
      <c r="L115" s="154" t="s">
        <v>10</v>
      </c>
      <c r="M115" s="154" t="s">
        <v>10</v>
      </c>
      <c r="N115" s="154"/>
      <c r="O115" s="154" t="s">
        <v>10</v>
      </c>
      <c r="P115" s="154" t="s">
        <v>11</v>
      </c>
      <c r="Q115" s="154" t="s">
        <v>10</v>
      </c>
      <c r="R115" s="154" t="s">
        <v>11</v>
      </c>
      <c r="S115" s="154" t="s">
        <v>11</v>
      </c>
      <c r="T115" s="154"/>
      <c r="U115" s="154" t="s">
        <v>11</v>
      </c>
      <c r="V115" s="154" t="s">
        <v>10</v>
      </c>
      <c r="W115" s="268" t="s">
        <v>11</v>
      </c>
      <c r="X115" s="154" t="s">
        <v>11</v>
      </c>
      <c r="Y115" s="291" t="s">
        <v>380</v>
      </c>
      <c r="Z115" s="154" t="s">
        <v>11</v>
      </c>
      <c r="AA115" s="154"/>
      <c r="AB115" s="154" t="s">
        <v>11</v>
      </c>
      <c r="AC115" s="154"/>
      <c r="AD115" s="154"/>
      <c r="AE115" s="154"/>
      <c r="AF115" s="154"/>
      <c r="AG115" s="154" t="s">
        <v>11</v>
      </c>
      <c r="AH115" s="154" t="s">
        <v>11</v>
      </c>
      <c r="AI115" s="154"/>
      <c r="AJ115" s="154"/>
      <c r="AK115" s="154"/>
      <c r="AL115" s="154" t="s">
        <v>11</v>
      </c>
      <c r="AM115" s="154" t="s">
        <v>11</v>
      </c>
      <c r="AN115" s="404" t="s">
        <v>10</v>
      </c>
      <c r="AO115" s="84"/>
      <c r="AP115" s="84"/>
      <c r="AQ115" s="4"/>
      <c r="AR115" s="67"/>
      <c r="AS115" s="4"/>
      <c r="AT115" s="2"/>
      <c r="AU115" s="67"/>
      <c r="AV115" s="4"/>
      <c r="AW115" s="67"/>
    </row>
    <row r="116" spans="1:49" ht="34.5" customHeight="1">
      <c r="A116" s="255" t="s">
        <v>221</v>
      </c>
      <c r="B116" s="356" t="s">
        <v>2</v>
      </c>
      <c r="C116" s="357">
        <f t="shared" si="21"/>
        <v>0</v>
      </c>
      <c r="D116" s="358">
        <f t="shared" si="24"/>
        <v>0</v>
      </c>
      <c r="E116" s="256">
        <f aca="true" t="shared" si="25" ref="E116:E147">COUNTIF(K116:AM116,"W")+COUNTIF(K116:AM116,"WL")+COUNTIF(K116:AM116,"WLL")+COUNTIF(K116:AM116,"WW")+COUNTIF(K116:AM116,"WW")+COUNTIF(K116:AM116,"WWL")+COUNTIF(K116:AM116,"WWL")+COUNTIF(K116:AM116,"WWW")+COUNTIF(K116:AM116,"WWW")+COUNTIF(K116:AM116,"WWW")</f>
        <v>0</v>
      </c>
      <c r="F116" s="256">
        <f aca="true" t="shared" si="26" ref="F116:F147">COUNTIF(K116:AM116,"L")+COUNTIF(K116:AM116,"WL")+COUNTIF(K116:AM116,"WWL")+COUNTIF(K116:AM116,"LL")+COUNTIF(K116:AM116,"LL")+COUNTIF(K116:AM116,"WLL")+COUNTIF(K116:AM116,"WLL")+COUNTIF(K116:AM116,"LLL")+COUNTIF(K116:AM116,"LLL")+COUNTIF(K116:AM116,"LLL")</f>
        <v>0</v>
      </c>
      <c r="G116" s="257">
        <f t="shared" si="22"/>
        <v>0</v>
      </c>
      <c r="H116" s="257" t="e">
        <f t="shared" si="23"/>
        <v>#DIV/0!</v>
      </c>
      <c r="I116" s="324">
        <v>16</v>
      </c>
      <c r="J116" s="306">
        <f>I116-C116</f>
        <v>16</v>
      </c>
      <c r="K116" s="325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268"/>
      <c r="X116" s="154"/>
      <c r="Y116" s="291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404"/>
      <c r="AO116" s="84"/>
      <c r="AP116" s="84"/>
      <c r="AQ116" s="4"/>
      <c r="AR116" s="67"/>
      <c r="AS116" s="4"/>
      <c r="AT116" s="2"/>
      <c r="AU116" s="67"/>
      <c r="AV116" s="4"/>
      <c r="AW116" s="67"/>
    </row>
    <row r="117" spans="1:49" ht="34.5" customHeight="1">
      <c r="A117" s="255" t="s">
        <v>240</v>
      </c>
      <c r="B117" s="356" t="s">
        <v>2</v>
      </c>
      <c r="C117" s="357">
        <f t="shared" si="21"/>
        <v>0</v>
      </c>
      <c r="D117" s="358">
        <f t="shared" si="24"/>
        <v>0</v>
      </c>
      <c r="E117" s="256">
        <f t="shared" si="25"/>
        <v>0</v>
      </c>
      <c r="F117" s="256">
        <f t="shared" si="26"/>
        <v>0</v>
      </c>
      <c r="G117" s="257">
        <f t="shared" si="22"/>
        <v>0</v>
      </c>
      <c r="H117" s="257" t="e">
        <f t="shared" si="23"/>
        <v>#DIV/0!</v>
      </c>
      <c r="I117" s="324">
        <v>16</v>
      </c>
      <c r="J117" s="306">
        <v>15</v>
      </c>
      <c r="K117" s="325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268"/>
      <c r="X117" s="154"/>
      <c r="Y117" s="291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404"/>
      <c r="AO117" s="84"/>
      <c r="AP117" s="84"/>
      <c r="AQ117" s="4"/>
      <c r="AR117" s="67"/>
      <c r="AS117" s="4"/>
      <c r="AT117" s="2"/>
      <c r="AU117" s="67"/>
      <c r="AV117" s="4"/>
      <c r="AW117" s="67"/>
    </row>
    <row r="118" spans="1:49" ht="34.5" customHeight="1">
      <c r="A118" s="255" t="s">
        <v>385</v>
      </c>
      <c r="B118" s="356" t="s">
        <v>2</v>
      </c>
      <c r="C118" s="357">
        <f>G118*0.66</f>
        <v>-0.66</v>
      </c>
      <c r="D118" s="358">
        <f>E118+F118</f>
        <v>1</v>
      </c>
      <c r="E118" s="256">
        <f t="shared" si="25"/>
        <v>0</v>
      </c>
      <c r="F118" s="256">
        <f t="shared" si="26"/>
        <v>1</v>
      </c>
      <c r="G118" s="257">
        <f>E118-F118</f>
        <v>-1</v>
      </c>
      <c r="H118" s="257">
        <f>SUM(E118/D118%)</f>
        <v>0</v>
      </c>
      <c r="I118" s="324">
        <v>15</v>
      </c>
      <c r="J118" s="306">
        <v>11</v>
      </c>
      <c r="K118" s="325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268"/>
      <c r="X118" s="154"/>
      <c r="Y118" s="291"/>
      <c r="Z118" s="154"/>
      <c r="AA118" s="154" t="s">
        <v>11</v>
      </c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404"/>
      <c r="AO118" s="84"/>
      <c r="AP118" s="84"/>
      <c r="AQ118" s="4"/>
      <c r="AR118" s="67"/>
      <c r="AS118" s="4"/>
      <c r="AT118" s="2"/>
      <c r="AU118" s="67"/>
      <c r="AV118" s="4"/>
      <c r="AW118" s="67"/>
    </row>
    <row r="119" spans="1:49" ht="34.5" customHeight="1">
      <c r="A119" s="255" t="s">
        <v>145</v>
      </c>
      <c r="B119" s="356" t="s">
        <v>2</v>
      </c>
      <c r="C119" s="357">
        <f t="shared" si="21"/>
        <v>0</v>
      </c>
      <c r="D119" s="358">
        <f t="shared" si="24"/>
        <v>0</v>
      </c>
      <c r="E119" s="256">
        <f t="shared" si="25"/>
        <v>0</v>
      </c>
      <c r="F119" s="256">
        <f t="shared" si="26"/>
        <v>0</v>
      </c>
      <c r="G119" s="257">
        <f t="shared" si="22"/>
        <v>0</v>
      </c>
      <c r="H119" s="257" t="e">
        <f t="shared" si="23"/>
        <v>#DIV/0!</v>
      </c>
      <c r="I119" s="324">
        <v>10</v>
      </c>
      <c r="J119" s="306">
        <v>11</v>
      </c>
      <c r="K119" s="325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268"/>
      <c r="X119" s="154"/>
      <c r="Y119" s="291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404"/>
      <c r="AO119" s="84"/>
      <c r="AP119" s="84"/>
      <c r="AQ119" s="4"/>
      <c r="AR119" s="67"/>
      <c r="AS119" s="4"/>
      <c r="AT119" s="2"/>
      <c r="AU119" s="67"/>
      <c r="AV119" s="4"/>
      <c r="AW119" s="67"/>
    </row>
    <row r="120" spans="1:49" ht="34.5" customHeight="1">
      <c r="A120" s="255" t="s">
        <v>209</v>
      </c>
      <c r="B120" s="356" t="s">
        <v>2</v>
      </c>
      <c r="C120" s="357">
        <f t="shared" si="21"/>
        <v>-0.66</v>
      </c>
      <c r="D120" s="358">
        <f t="shared" si="24"/>
        <v>3</v>
      </c>
      <c r="E120" s="256">
        <f t="shared" si="25"/>
        <v>1</v>
      </c>
      <c r="F120" s="256">
        <f t="shared" si="26"/>
        <v>2</v>
      </c>
      <c r="G120" s="257">
        <f t="shared" si="22"/>
        <v>-1</v>
      </c>
      <c r="H120" s="257">
        <f t="shared" si="23"/>
        <v>33.333333333333336</v>
      </c>
      <c r="I120" s="324">
        <v>22</v>
      </c>
      <c r="J120" s="306">
        <f>I120-C120</f>
        <v>22.66</v>
      </c>
      <c r="K120" s="325"/>
      <c r="L120" s="154"/>
      <c r="M120" s="154" t="s">
        <v>10</v>
      </c>
      <c r="N120" s="154" t="s">
        <v>11</v>
      </c>
      <c r="O120" s="154" t="s">
        <v>11</v>
      </c>
      <c r="P120" s="154"/>
      <c r="Q120" s="154"/>
      <c r="R120" s="154"/>
      <c r="S120" s="154"/>
      <c r="T120" s="154"/>
      <c r="U120" s="154"/>
      <c r="V120" s="154"/>
      <c r="W120" s="268"/>
      <c r="X120" s="154"/>
      <c r="Y120" s="291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404"/>
      <c r="AO120" s="84"/>
      <c r="AP120" s="84"/>
      <c r="AQ120" s="4"/>
      <c r="AR120" s="67"/>
      <c r="AS120" s="4"/>
      <c r="AT120" s="2"/>
      <c r="AU120" s="67"/>
      <c r="AV120" s="4"/>
      <c r="AW120" s="67"/>
    </row>
    <row r="121" spans="1:49" ht="34.5" customHeight="1">
      <c r="A121" s="255" t="s">
        <v>195</v>
      </c>
      <c r="B121" s="356" t="s">
        <v>2</v>
      </c>
      <c r="C121" s="357">
        <f t="shared" si="21"/>
        <v>0</v>
      </c>
      <c r="D121" s="358">
        <f t="shared" si="24"/>
        <v>0</v>
      </c>
      <c r="E121" s="256">
        <f t="shared" si="25"/>
        <v>0</v>
      </c>
      <c r="F121" s="256">
        <f t="shared" si="26"/>
        <v>0</v>
      </c>
      <c r="G121" s="257">
        <f t="shared" si="22"/>
        <v>0</v>
      </c>
      <c r="H121" s="257" t="e">
        <f t="shared" si="23"/>
        <v>#DIV/0!</v>
      </c>
      <c r="I121" s="324">
        <v>12</v>
      </c>
      <c r="J121" s="306">
        <f>I121-C121</f>
        <v>12</v>
      </c>
      <c r="K121" s="325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268"/>
      <c r="X121" s="154"/>
      <c r="Y121" s="291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404"/>
      <c r="AO121" s="84"/>
      <c r="AP121" s="84"/>
      <c r="AQ121" s="4"/>
      <c r="AR121" s="67"/>
      <c r="AS121" s="4"/>
      <c r="AT121" s="2"/>
      <c r="AU121" s="67"/>
      <c r="AV121" s="4"/>
      <c r="AW121" s="67"/>
    </row>
    <row r="122" spans="1:49" ht="34.5" customHeight="1">
      <c r="A122" s="255" t="s">
        <v>100</v>
      </c>
      <c r="B122" s="356" t="s">
        <v>2</v>
      </c>
      <c r="C122" s="357">
        <f t="shared" si="21"/>
        <v>0</v>
      </c>
      <c r="D122" s="358">
        <f t="shared" si="24"/>
        <v>0</v>
      </c>
      <c r="E122" s="256">
        <f t="shared" si="25"/>
        <v>0</v>
      </c>
      <c r="F122" s="256">
        <f t="shared" si="26"/>
        <v>0</v>
      </c>
      <c r="G122" s="257">
        <f t="shared" si="22"/>
        <v>0</v>
      </c>
      <c r="H122" s="257" t="e">
        <f t="shared" si="23"/>
        <v>#DIV/0!</v>
      </c>
      <c r="I122" s="324">
        <v>26</v>
      </c>
      <c r="J122" s="306">
        <f>I122-C122</f>
        <v>26</v>
      </c>
      <c r="K122" s="325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268"/>
      <c r="X122" s="154"/>
      <c r="Y122" s="291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404"/>
      <c r="AO122" s="84"/>
      <c r="AP122" s="84"/>
      <c r="AQ122" s="4"/>
      <c r="AR122" s="67"/>
      <c r="AS122" s="4"/>
      <c r="AT122" s="2"/>
      <c r="AU122" s="67"/>
      <c r="AV122" s="4"/>
      <c r="AW122" s="67"/>
    </row>
    <row r="123" spans="1:49" ht="34.5" customHeight="1">
      <c r="A123" s="255" t="s">
        <v>374</v>
      </c>
      <c r="B123" s="356" t="s">
        <v>2</v>
      </c>
      <c r="C123" s="357">
        <f>G123*0.66</f>
        <v>-2.64</v>
      </c>
      <c r="D123" s="358">
        <f>E123+F123</f>
        <v>10</v>
      </c>
      <c r="E123" s="256">
        <f t="shared" si="25"/>
        <v>3</v>
      </c>
      <c r="F123" s="256">
        <f t="shared" si="26"/>
        <v>7</v>
      </c>
      <c r="G123" s="257">
        <f>E123-F123</f>
        <v>-4</v>
      </c>
      <c r="H123" s="257">
        <f>SUM(E123/D123%)</f>
        <v>30</v>
      </c>
      <c r="I123" s="324">
        <v>15</v>
      </c>
      <c r="J123" s="306">
        <v>15</v>
      </c>
      <c r="K123" s="325"/>
      <c r="L123" s="154"/>
      <c r="M123" s="154"/>
      <c r="N123" s="154"/>
      <c r="O123" s="154"/>
      <c r="P123" s="154" t="s">
        <v>11</v>
      </c>
      <c r="Q123" s="154"/>
      <c r="R123" s="154"/>
      <c r="S123" s="154"/>
      <c r="T123" s="154"/>
      <c r="U123" s="154"/>
      <c r="V123" s="154"/>
      <c r="W123" s="268"/>
      <c r="X123" s="154"/>
      <c r="Y123" s="291"/>
      <c r="Z123" s="154"/>
      <c r="AA123" s="154"/>
      <c r="AB123" s="154" t="s">
        <v>10</v>
      </c>
      <c r="AC123" s="154" t="s">
        <v>11</v>
      </c>
      <c r="AD123" s="154" t="s">
        <v>11</v>
      </c>
      <c r="AE123" s="154" t="s">
        <v>11</v>
      </c>
      <c r="AF123" s="154" t="s">
        <v>10</v>
      </c>
      <c r="AG123" s="154"/>
      <c r="AH123" s="154" t="s">
        <v>11</v>
      </c>
      <c r="AI123" s="154"/>
      <c r="AJ123" s="154" t="s">
        <v>11</v>
      </c>
      <c r="AK123" s="154"/>
      <c r="AL123" s="154" t="s">
        <v>10</v>
      </c>
      <c r="AM123" s="154" t="s">
        <v>11</v>
      </c>
      <c r="AN123" s="404"/>
      <c r="AO123" s="84"/>
      <c r="AP123" s="84"/>
      <c r="AQ123" s="4"/>
      <c r="AR123" s="67"/>
      <c r="AS123" s="4"/>
      <c r="AT123" s="2"/>
      <c r="AU123" s="67"/>
      <c r="AV123" s="4"/>
      <c r="AW123" s="67"/>
    </row>
    <row r="124" spans="1:49" ht="34.5" customHeight="1">
      <c r="A124" s="255" t="s">
        <v>192</v>
      </c>
      <c r="B124" s="356" t="s">
        <v>2</v>
      </c>
      <c r="C124" s="357">
        <f t="shared" si="21"/>
        <v>0</v>
      </c>
      <c r="D124" s="358">
        <f t="shared" si="24"/>
        <v>0</v>
      </c>
      <c r="E124" s="256">
        <f t="shared" si="25"/>
        <v>0</v>
      </c>
      <c r="F124" s="256">
        <f t="shared" si="26"/>
        <v>0</v>
      </c>
      <c r="G124" s="257">
        <f t="shared" si="22"/>
        <v>0</v>
      </c>
      <c r="H124" s="257" t="e">
        <f t="shared" si="23"/>
        <v>#DIV/0!</v>
      </c>
      <c r="I124" s="324">
        <v>16</v>
      </c>
      <c r="J124" s="306">
        <v>15</v>
      </c>
      <c r="K124" s="325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268"/>
      <c r="X124" s="154"/>
      <c r="Y124" s="291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404"/>
      <c r="AO124" s="84"/>
      <c r="AP124" s="84"/>
      <c r="AQ124" s="4"/>
      <c r="AR124" s="67"/>
      <c r="AS124" s="4"/>
      <c r="AT124" s="2"/>
      <c r="AU124" s="67"/>
      <c r="AV124" s="4"/>
      <c r="AW124" s="67"/>
    </row>
    <row r="125" spans="1:49" ht="34.5" customHeight="1">
      <c r="A125" s="255" t="s">
        <v>97</v>
      </c>
      <c r="B125" s="356" t="s">
        <v>2</v>
      </c>
      <c r="C125" s="357">
        <f t="shared" si="21"/>
        <v>0</v>
      </c>
      <c r="D125" s="358">
        <f t="shared" si="24"/>
        <v>0</v>
      </c>
      <c r="E125" s="256">
        <f t="shared" si="25"/>
        <v>0</v>
      </c>
      <c r="F125" s="256">
        <f t="shared" si="26"/>
        <v>0</v>
      </c>
      <c r="G125" s="257">
        <f t="shared" si="22"/>
        <v>0</v>
      </c>
      <c r="H125" s="257" t="e">
        <f t="shared" si="23"/>
        <v>#DIV/0!</v>
      </c>
      <c r="I125" s="324">
        <v>16</v>
      </c>
      <c r="J125" s="306">
        <f>I125-C125</f>
        <v>16</v>
      </c>
      <c r="K125" s="325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268"/>
      <c r="X125" s="154"/>
      <c r="Y125" s="291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404"/>
      <c r="AO125" s="84"/>
      <c r="AP125" s="84"/>
      <c r="AQ125" s="4"/>
      <c r="AR125" s="67"/>
      <c r="AS125" s="4"/>
      <c r="AT125" s="2"/>
      <c r="AU125" s="67"/>
      <c r="AV125" s="4"/>
      <c r="AW125" s="67"/>
    </row>
    <row r="126" spans="1:49" s="110" customFormat="1" ht="34.5" customHeight="1" thickBot="1">
      <c r="A126" s="258" t="s">
        <v>176</v>
      </c>
      <c r="B126" s="359" t="s">
        <v>2</v>
      </c>
      <c r="C126" s="360">
        <f t="shared" si="21"/>
        <v>-1.98</v>
      </c>
      <c r="D126" s="361">
        <f t="shared" si="24"/>
        <v>19</v>
      </c>
      <c r="E126" s="259">
        <f t="shared" si="25"/>
        <v>8</v>
      </c>
      <c r="F126" s="259">
        <f t="shared" si="26"/>
        <v>11</v>
      </c>
      <c r="G126" s="260">
        <f t="shared" si="22"/>
        <v>-3</v>
      </c>
      <c r="H126" s="260">
        <f t="shared" si="23"/>
        <v>42.10526315789474</v>
      </c>
      <c r="I126" s="326">
        <v>15</v>
      </c>
      <c r="J126" s="307">
        <f>I126-C126</f>
        <v>16.98</v>
      </c>
      <c r="K126" s="327"/>
      <c r="L126" s="261" t="s">
        <v>10</v>
      </c>
      <c r="M126" s="261"/>
      <c r="N126" s="261" t="s">
        <v>10</v>
      </c>
      <c r="O126" s="261" t="s">
        <v>10</v>
      </c>
      <c r="P126" s="261" t="s">
        <v>11</v>
      </c>
      <c r="Q126" s="261" t="s">
        <v>10</v>
      </c>
      <c r="R126" s="261" t="s">
        <v>11</v>
      </c>
      <c r="S126" s="261" t="s">
        <v>11</v>
      </c>
      <c r="T126" s="261"/>
      <c r="U126" s="261" t="s">
        <v>10</v>
      </c>
      <c r="V126" s="261" t="s">
        <v>11</v>
      </c>
      <c r="W126" s="269"/>
      <c r="X126" s="261" t="s">
        <v>11</v>
      </c>
      <c r="Y126" s="292" t="s">
        <v>10</v>
      </c>
      <c r="Z126" s="261" t="s">
        <v>10</v>
      </c>
      <c r="AA126" s="261" t="s">
        <v>11</v>
      </c>
      <c r="AB126" s="261"/>
      <c r="AC126" s="261" t="s">
        <v>11</v>
      </c>
      <c r="AD126" s="261" t="s">
        <v>11</v>
      </c>
      <c r="AE126" s="261" t="s">
        <v>10</v>
      </c>
      <c r="AF126" s="261" t="s">
        <v>11</v>
      </c>
      <c r="AG126" s="261" t="s">
        <v>11</v>
      </c>
      <c r="AH126" s="261"/>
      <c r="AI126" s="261"/>
      <c r="AJ126" s="261" t="s">
        <v>11</v>
      </c>
      <c r="AK126" s="261"/>
      <c r="AL126" s="261"/>
      <c r="AM126" s="261"/>
      <c r="AN126" s="405" t="s">
        <v>11</v>
      </c>
      <c r="AO126" s="262"/>
      <c r="AP126" s="262"/>
      <c r="AQ126" s="263"/>
      <c r="AR126" s="264"/>
      <c r="AS126" s="263"/>
      <c r="AT126" s="265"/>
      <c r="AU126" s="264"/>
      <c r="AV126" s="263"/>
      <c r="AW126" s="264"/>
    </row>
    <row r="127" spans="1:49" ht="34.5" customHeight="1">
      <c r="A127" s="255" t="s">
        <v>230</v>
      </c>
      <c r="B127" s="356" t="s">
        <v>205</v>
      </c>
      <c r="C127" s="357">
        <f t="shared" si="21"/>
        <v>0</v>
      </c>
      <c r="D127" s="358">
        <f t="shared" si="24"/>
        <v>0</v>
      </c>
      <c r="E127" s="256">
        <f t="shared" si="25"/>
        <v>0</v>
      </c>
      <c r="F127" s="256">
        <f t="shared" si="26"/>
        <v>0</v>
      </c>
      <c r="G127" s="257">
        <f t="shared" si="22"/>
        <v>0</v>
      </c>
      <c r="H127" s="257" t="e">
        <f t="shared" si="23"/>
        <v>#DIV/0!</v>
      </c>
      <c r="I127" s="324">
        <v>14</v>
      </c>
      <c r="J127" s="306">
        <v>15</v>
      </c>
      <c r="K127" s="325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268"/>
      <c r="X127" s="154"/>
      <c r="Y127" s="291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404"/>
      <c r="AO127" s="84"/>
      <c r="AP127" s="84"/>
      <c r="AQ127" s="4"/>
      <c r="AR127" s="67"/>
      <c r="AS127" s="4"/>
      <c r="AT127" s="2"/>
      <c r="AU127" s="67"/>
      <c r="AV127" s="4"/>
      <c r="AW127" s="67"/>
    </row>
    <row r="128" spans="1:49" ht="34.5" customHeight="1">
      <c r="A128" s="255" t="s">
        <v>128</v>
      </c>
      <c r="B128" s="356" t="s">
        <v>205</v>
      </c>
      <c r="C128" s="357">
        <f t="shared" si="21"/>
        <v>-1.32</v>
      </c>
      <c r="D128" s="358">
        <f t="shared" si="24"/>
        <v>14</v>
      </c>
      <c r="E128" s="256">
        <f t="shared" si="25"/>
        <v>6</v>
      </c>
      <c r="F128" s="256">
        <f t="shared" si="26"/>
        <v>8</v>
      </c>
      <c r="G128" s="257">
        <f t="shared" si="22"/>
        <v>-2</v>
      </c>
      <c r="H128" s="257">
        <f t="shared" si="23"/>
        <v>42.857142857142854</v>
      </c>
      <c r="I128" s="324">
        <v>-15</v>
      </c>
      <c r="J128" s="306">
        <f>I128-C128</f>
        <v>-13.68</v>
      </c>
      <c r="K128" s="325"/>
      <c r="L128" s="154"/>
      <c r="M128" s="154" t="s">
        <v>10</v>
      </c>
      <c r="N128" s="154" t="s">
        <v>10</v>
      </c>
      <c r="O128" s="154"/>
      <c r="P128" s="154"/>
      <c r="Q128" s="154" t="s">
        <v>11</v>
      </c>
      <c r="R128" s="154" t="s">
        <v>11</v>
      </c>
      <c r="S128" s="154" t="s">
        <v>10</v>
      </c>
      <c r="T128" s="154"/>
      <c r="U128" s="154" t="s">
        <v>11</v>
      </c>
      <c r="V128" s="154" t="s">
        <v>11</v>
      </c>
      <c r="W128" s="268"/>
      <c r="X128" s="154"/>
      <c r="Y128" s="291"/>
      <c r="Z128" s="154"/>
      <c r="AA128" s="154" t="s">
        <v>10</v>
      </c>
      <c r="AB128" s="154" t="s">
        <v>10</v>
      </c>
      <c r="AC128" s="154"/>
      <c r="AD128" s="154"/>
      <c r="AE128" s="154"/>
      <c r="AF128" s="154" t="s">
        <v>11</v>
      </c>
      <c r="AG128" s="154"/>
      <c r="AH128" s="154" t="s">
        <v>11</v>
      </c>
      <c r="AI128" s="154" t="s">
        <v>11</v>
      </c>
      <c r="AJ128" s="154" t="s">
        <v>10</v>
      </c>
      <c r="AK128" s="154"/>
      <c r="AL128" s="154" t="s">
        <v>11</v>
      </c>
      <c r="AM128" s="154"/>
      <c r="AN128" s="404"/>
      <c r="AO128" s="84"/>
      <c r="AP128" s="84"/>
      <c r="AQ128" s="4"/>
      <c r="AR128" s="67"/>
      <c r="AS128" s="4"/>
      <c r="AT128" s="2"/>
      <c r="AU128" s="67"/>
      <c r="AV128" s="4"/>
      <c r="AW128" s="67"/>
    </row>
    <row r="129" spans="1:49" ht="34.5" customHeight="1">
      <c r="A129" s="255" t="s">
        <v>98</v>
      </c>
      <c r="B129" s="356" t="s">
        <v>205</v>
      </c>
      <c r="C129" s="357">
        <f aca="true" t="shared" si="27" ref="C129:C173">G129*0.66</f>
        <v>3.3000000000000003</v>
      </c>
      <c r="D129" s="358">
        <f t="shared" si="24"/>
        <v>13</v>
      </c>
      <c r="E129" s="256">
        <f t="shared" si="25"/>
        <v>9</v>
      </c>
      <c r="F129" s="256">
        <f t="shared" si="26"/>
        <v>4</v>
      </c>
      <c r="G129" s="257">
        <f aca="true" t="shared" si="28" ref="G129:G167">E129-F129</f>
        <v>5</v>
      </c>
      <c r="H129" s="257">
        <f aca="true" t="shared" si="29" ref="H129:H173">SUM(E129/D129%)</f>
        <v>69.23076923076923</v>
      </c>
      <c r="I129" s="324">
        <v>-10</v>
      </c>
      <c r="J129" s="306">
        <f>I129-C129</f>
        <v>-13.3</v>
      </c>
      <c r="K129" s="325"/>
      <c r="L129" s="154"/>
      <c r="M129" s="154"/>
      <c r="N129" s="154"/>
      <c r="O129" s="154"/>
      <c r="P129" s="154"/>
      <c r="Q129" s="154"/>
      <c r="R129" s="154"/>
      <c r="S129" s="154" t="s">
        <v>10</v>
      </c>
      <c r="T129" s="154"/>
      <c r="U129" s="154" t="s">
        <v>10</v>
      </c>
      <c r="V129" s="154" t="s">
        <v>10</v>
      </c>
      <c r="W129" s="268" t="s">
        <v>10</v>
      </c>
      <c r="X129" s="154" t="s">
        <v>10</v>
      </c>
      <c r="Y129" s="291"/>
      <c r="Z129" s="154" t="s">
        <v>11</v>
      </c>
      <c r="AA129" s="154" t="s">
        <v>10</v>
      </c>
      <c r="AB129" s="154" t="s">
        <v>10</v>
      </c>
      <c r="AC129" s="154" t="s">
        <v>10</v>
      </c>
      <c r="AD129" s="154" t="s">
        <v>11</v>
      </c>
      <c r="AE129" s="154" t="s">
        <v>11</v>
      </c>
      <c r="AF129" s="154"/>
      <c r="AG129" s="154"/>
      <c r="AH129" s="154"/>
      <c r="AI129" s="154"/>
      <c r="AJ129" s="154"/>
      <c r="AK129" s="154" t="s">
        <v>11</v>
      </c>
      <c r="AL129" s="154"/>
      <c r="AM129" s="154" t="s">
        <v>10</v>
      </c>
      <c r="AN129" s="404"/>
      <c r="AO129" s="84"/>
      <c r="AP129" s="84"/>
      <c r="AQ129" s="4"/>
      <c r="AR129" s="67"/>
      <c r="AS129" s="4"/>
      <c r="AT129" s="2"/>
      <c r="AU129" s="67"/>
      <c r="AV129" s="4"/>
      <c r="AW129" s="67"/>
    </row>
    <row r="130" spans="1:49" ht="34.5" customHeight="1">
      <c r="A130" s="255" t="s">
        <v>196</v>
      </c>
      <c r="B130" s="356" t="s">
        <v>205</v>
      </c>
      <c r="C130" s="357">
        <f t="shared" si="27"/>
        <v>0</v>
      </c>
      <c r="D130" s="358">
        <f t="shared" si="24"/>
        <v>2</v>
      </c>
      <c r="E130" s="256">
        <f t="shared" si="25"/>
        <v>1</v>
      </c>
      <c r="F130" s="256">
        <f t="shared" si="26"/>
        <v>1</v>
      </c>
      <c r="G130" s="257">
        <f t="shared" si="28"/>
        <v>0</v>
      </c>
      <c r="H130" s="257">
        <f t="shared" si="29"/>
        <v>50</v>
      </c>
      <c r="I130" s="324">
        <v>14</v>
      </c>
      <c r="J130" s="306">
        <v>15</v>
      </c>
      <c r="K130" s="325"/>
      <c r="L130" s="154"/>
      <c r="M130" s="154"/>
      <c r="N130" s="154"/>
      <c r="O130" s="154"/>
      <c r="P130" s="154"/>
      <c r="Q130" s="154" t="s">
        <v>10</v>
      </c>
      <c r="R130" s="154"/>
      <c r="S130" s="154"/>
      <c r="T130" s="154"/>
      <c r="U130" s="154"/>
      <c r="V130" s="154"/>
      <c r="W130" s="268"/>
      <c r="X130" s="154"/>
      <c r="Y130" s="291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 t="s">
        <v>11</v>
      </c>
      <c r="AM130" s="154"/>
      <c r="AN130" s="404"/>
      <c r="AO130" s="84"/>
      <c r="AP130" s="84"/>
      <c r="AQ130" s="4"/>
      <c r="AR130" s="67"/>
      <c r="AS130" s="4"/>
      <c r="AT130" s="2"/>
      <c r="AU130" s="67"/>
      <c r="AV130" s="4"/>
      <c r="AW130" s="67"/>
    </row>
    <row r="131" spans="1:49" ht="34.5" customHeight="1">
      <c r="A131" s="255" t="s">
        <v>170</v>
      </c>
      <c r="B131" s="356" t="s">
        <v>205</v>
      </c>
      <c r="C131" s="357">
        <f t="shared" si="27"/>
        <v>-0.66</v>
      </c>
      <c r="D131" s="358">
        <f t="shared" si="24"/>
        <v>23</v>
      </c>
      <c r="E131" s="256">
        <f t="shared" si="25"/>
        <v>11</v>
      </c>
      <c r="F131" s="256">
        <f t="shared" si="26"/>
        <v>12</v>
      </c>
      <c r="G131" s="257">
        <f t="shared" si="28"/>
        <v>-1</v>
      </c>
      <c r="H131" s="257">
        <f t="shared" si="29"/>
        <v>47.826086956521735</v>
      </c>
      <c r="I131" s="324">
        <v>22</v>
      </c>
      <c r="J131" s="306">
        <f>I131-C131</f>
        <v>22.66</v>
      </c>
      <c r="K131" s="325" t="s">
        <v>10</v>
      </c>
      <c r="L131" s="154" t="s">
        <v>10</v>
      </c>
      <c r="M131" s="154"/>
      <c r="N131" s="154" t="s">
        <v>11</v>
      </c>
      <c r="O131" s="154" t="s">
        <v>11</v>
      </c>
      <c r="P131" s="154" t="s">
        <v>10</v>
      </c>
      <c r="Q131" s="154" t="s">
        <v>10</v>
      </c>
      <c r="R131" s="154" t="s">
        <v>11</v>
      </c>
      <c r="S131" s="154" t="s">
        <v>11</v>
      </c>
      <c r="T131" s="154" t="s">
        <v>10</v>
      </c>
      <c r="U131" s="154"/>
      <c r="V131" s="154" t="s">
        <v>11</v>
      </c>
      <c r="W131" s="268" t="s">
        <v>10</v>
      </c>
      <c r="X131" s="154" t="s">
        <v>11</v>
      </c>
      <c r="Y131" s="291"/>
      <c r="Z131" s="154" t="s">
        <v>10</v>
      </c>
      <c r="AA131" s="154"/>
      <c r="AB131" s="154" t="s">
        <v>11</v>
      </c>
      <c r="AC131" s="154" t="s">
        <v>10</v>
      </c>
      <c r="AD131" s="154" t="s">
        <v>11</v>
      </c>
      <c r="AE131" s="154"/>
      <c r="AF131" s="154" t="s">
        <v>11</v>
      </c>
      <c r="AG131" s="154" t="s">
        <v>10</v>
      </c>
      <c r="AH131" s="154" t="s">
        <v>11</v>
      </c>
      <c r="AI131" s="154" t="s">
        <v>10</v>
      </c>
      <c r="AJ131" s="154" t="s">
        <v>11</v>
      </c>
      <c r="AK131" s="154" t="s">
        <v>11</v>
      </c>
      <c r="AL131" s="154"/>
      <c r="AM131" s="154" t="s">
        <v>10</v>
      </c>
      <c r="AN131" s="404"/>
      <c r="AO131" s="84"/>
      <c r="AP131" s="84"/>
      <c r="AQ131" s="4"/>
      <c r="AR131" s="67"/>
      <c r="AS131" s="4"/>
      <c r="AT131" s="2"/>
      <c r="AU131" s="67"/>
      <c r="AV131" s="4"/>
      <c r="AW131" s="67"/>
    </row>
    <row r="132" spans="1:49" ht="34.5" customHeight="1">
      <c r="A132" s="255" t="s">
        <v>183</v>
      </c>
      <c r="B132" s="356" t="s">
        <v>205</v>
      </c>
      <c r="C132" s="357">
        <f t="shared" si="27"/>
        <v>-0.66</v>
      </c>
      <c r="D132" s="358">
        <f t="shared" si="24"/>
        <v>1</v>
      </c>
      <c r="E132" s="256">
        <f t="shared" si="25"/>
        <v>0</v>
      </c>
      <c r="F132" s="256">
        <f t="shared" si="26"/>
        <v>1</v>
      </c>
      <c r="G132" s="257">
        <f t="shared" si="28"/>
        <v>-1</v>
      </c>
      <c r="H132" s="257">
        <f t="shared" si="29"/>
        <v>0</v>
      </c>
      <c r="I132" s="324">
        <v>18</v>
      </c>
      <c r="J132" s="306">
        <f>I132-C132</f>
        <v>18.66</v>
      </c>
      <c r="K132" s="325"/>
      <c r="L132" s="154"/>
      <c r="M132" s="154"/>
      <c r="N132" s="154"/>
      <c r="O132" s="154"/>
      <c r="P132" s="154"/>
      <c r="Q132" s="154"/>
      <c r="R132" s="154"/>
      <c r="S132" s="154"/>
      <c r="T132" s="154" t="s">
        <v>11</v>
      </c>
      <c r="U132" s="154"/>
      <c r="V132" s="154"/>
      <c r="W132" s="268"/>
      <c r="X132" s="154"/>
      <c r="Y132" s="291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404"/>
      <c r="AO132" s="84"/>
      <c r="AP132" s="84"/>
      <c r="AQ132" s="4"/>
      <c r="AR132" s="67"/>
      <c r="AS132" s="4"/>
      <c r="AT132" s="2"/>
      <c r="AU132" s="67"/>
      <c r="AV132" s="4"/>
      <c r="AW132" s="67"/>
    </row>
    <row r="133" spans="1:49" ht="34.5" customHeight="1">
      <c r="A133" s="270" t="s">
        <v>99</v>
      </c>
      <c r="B133" s="356" t="s">
        <v>205</v>
      </c>
      <c r="C133" s="357">
        <f t="shared" si="27"/>
        <v>2.64</v>
      </c>
      <c r="D133" s="358">
        <f t="shared" si="24"/>
        <v>24</v>
      </c>
      <c r="E133" s="256">
        <f t="shared" si="25"/>
        <v>14</v>
      </c>
      <c r="F133" s="256">
        <f t="shared" si="26"/>
        <v>10</v>
      </c>
      <c r="G133" s="257">
        <f t="shared" si="28"/>
        <v>4</v>
      </c>
      <c r="H133" s="257">
        <f t="shared" si="29"/>
        <v>58.333333333333336</v>
      </c>
      <c r="I133" s="324">
        <v>-30</v>
      </c>
      <c r="J133" s="306">
        <f>I133-C133</f>
        <v>-32.64</v>
      </c>
      <c r="K133" s="325" t="s">
        <v>11</v>
      </c>
      <c r="L133" s="154" t="s">
        <v>11</v>
      </c>
      <c r="M133" s="154" t="s">
        <v>10</v>
      </c>
      <c r="N133" s="154" t="s">
        <v>11</v>
      </c>
      <c r="O133" s="154"/>
      <c r="P133" s="154"/>
      <c r="Q133" s="154"/>
      <c r="R133" s="154" t="s">
        <v>11</v>
      </c>
      <c r="S133" s="154"/>
      <c r="T133" s="154" t="s">
        <v>11</v>
      </c>
      <c r="U133" s="154" t="s">
        <v>10</v>
      </c>
      <c r="V133" s="154" t="s">
        <v>11</v>
      </c>
      <c r="W133" s="268" t="s">
        <v>11</v>
      </c>
      <c r="X133" s="154" t="s">
        <v>11</v>
      </c>
      <c r="Y133" s="291"/>
      <c r="Z133" s="154" t="s">
        <v>11</v>
      </c>
      <c r="AA133" s="154" t="s">
        <v>10</v>
      </c>
      <c r="AB133" s="154" t="s">
        <v>10</v>
      </c>
      <c r="AC133" s="154" t="s">
        <v>10</v>
      </c>
      <c r="AD133" s="154" t="s">
        <v>10</v>
      </c>
      <c r="AE133" s="154" t="s">
        <v>10</v>
      </c>
      <c r="AF133" s="154" t="s">
        <v>10</v>
      </c>
      <c r="AG133" s="154" t="s">
        <v>10</v>
      </c>
      <c r="AH133" s="154" t="s">
        <v>10</v>
      </c>
      <c r="AI133" s="154" t="s">
        <v>11</v>
      </c>
      <c r="AJ133" s="154" t="s">
        <v>10</v>
      </c>
      <c r="AK133" s="154" t="s">
        <v>10</v>
      </c>
      <c r="AL133" s="154" t="s">
        <v>10</v>
      </c>
      <c r="AM133" s="154" t="s">
        <v>10</v>
      </c>
      <c r="AN133" s="404"/>
      <c r="AO133" s="84"/>
      <c r="AP133" s="84"/>
      <c r="AQ133" s="4"/>
      <c r="AR133" s="67"/>
      <c r="AS133" s="4"/>
      <c r="AT133" s="2"/>
      <c r="AU133" s="67"/>
      <c r="AV133" s="4"/>
      <c r="AW133" s="67"/>
    </row>
    <row r="134" spans="1:49" ht="34.5" customHeight="1">
      <c r="A134" s="255" t="s">
        <v>239</v>
      </c>
      <c r="B134" s="356" t="s">
        <v>205</v>
      </c>
      <c r="C134" s="357">
        <f t="shared" si="27"/>
        <v>0</v>
      </c>
      <c r="D134" s="358">
        <f t="shared" si="24"/>
        <v>0</v>
      </c>
      <c r="E134" s="256">
        <f t="shared" si="25"/>
        <v>0</v>
      </c>
      <c r="F134" s="256">
        <f t="shared" si="26"/>
        <v>0</v>
      </c>
      <c r="G134" s="257">
        <f t="shared" si="28"/>
        <v>0</v>
      </c>
      <c r="H134" s="257" t="e">
        <f t="shared" si="29"/>
        <v>#DIV/0!</v>
      </c>
      <c r="I134" s="324">
        <v>16</v>
      </c>
      <c r="J134" s="306">
        <v>20</v>
      </c>
      <c r="K134" s="325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268"/>
      <c r="X134" s="154"/>
      <c r="Y134" s="291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404"/>
      <c r="AO134" s="84"/>
      <c r="AP134" s="84"/>
      <c r="AQ134" s="4"/>
      <c r="AR134" s="67"/>
      <c r="AS134" s="4"/>
      <c r="AT134" s="2"/>
      <c r="AU134" s="67"/>
      <c r="AV134" s="4"/>
      <c r="AW134" s="67"/>
    </row>
    <row r="135" spans="1:49" ht="34.5" customHeight="1">
      <c r="A135" s="255" t="s">
        <v>225</v>
      </c>
      <c r="B135" s="356" t="s">
        <v>205</v>
      </c>
      <c r="C135" s="357">
        <f t="shared" si="27"/>
        <v>0</v>
      </c>
      <c r="D135" s="358">
        <f aca="true" t="shared" si="30" ref="D135:D153">E135+F135</f>
        <v>0</v>
      </c>
      <c r="E135" s="256">
        <f t="shared" si="25"/>
        <v>0</v>
      </c>
      <c r="F135" s="256">
        <f t="shared" si="26"/>
        <v>0</v>
      </c>
      <c r="G135" s="257">
        <f t="shared" si="28"/>
        <v>0</v>
      </c>
      <c r="H135" s="257" t="e">
        <f t="shared" si="29"/>
        <v>#DIV/0!</v>
      </c>
      <c r="I135" s="324">
        <v>14</v>
      </c>
      <c r="J135" s="306">
        <f>I135-C135</f>
        <v>14</v>
      </c>
      <c r="K135" s="325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268"/>
      <c r="X135" s="154"/>
      <c r="Y135" s="291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404"/>
      <c r="AO135" s="84"/>
      <c r="AP135" s="84"/>
      <c r="AQ135" s="4"/>
      <c r="AR135" s="67"/>
      <c r="AS135" s="4"/>
      <c r="AT135" s="2"/>
      <c r="AU135" s="67"/>
      <c r="AV135" s="4"/>
      <c r="AW135" s="67"/>
    </row>
    <row r="136" spans="1:49" ht="34.5" customHeight="1">
      <c r="A136" s="255" t="s">
        <v>349</v>
      </c>
      <c r="B136" s="356" t="s">
        <v>205</v>
      </c>
      <c r="C136" s="357">
        <f>G136*0.66</f>
        <v>1.32</v>
      </c>
      <c r="D136" s="358">
        <f>E136+F136</f>
        <v>6</v>
      </c>
      <c r="E136" s="256">
        <f t="shared" si="25"/>
        <v>4</v>
      </c>
      <c r="F136" s="256">
        <f t="shared" si="26"/>
        <v>2</v>
      </c>
      <c r="G136" s="257">
        <f>E136-F136</f>
        <v>2</v>
      </c>
      <c r="H136" s="257">
        <f>SUM(E136/D136%)</f>
        <v>66.66666666666667</v>
      </c>
      <c r="I136" s="324">
        <v>15</v>
      </c>
      <c r="J136" s="306">
        <v>15</v>
      </c>
      <c r="K136" s="325" t="s">
        <v>347</v>
      </c>
      <c r="L136" s="154" t="s">
        <v>347</v>
      </c>
      <c r="M136" s="154" t="s">
        <v>10</v>
      </c>
      <c r="N136" s="154" t="s">
        <v>10</v>
      </c>
      <c r="O136" s="154" t="s">
        <v>11</v>
      </c>
      <c r="P136" s="154" t="s">
        <v>11</v>
      </c>
      <c r="Q136" s="154"/>
      <c r="R136" s="154"/>
      <c r="S136" s="154"/>
      <c r="T136" s="154"/>
      <c r="U136" s="154"/>
      <c r="V136" s="154"/>
      <c r="W136" s="268"/>
      <c r="X136" s="154"/>
      <c r="Y136" s="291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404"/>
      <c r="AO136" s="84"/>
      <c r="AP136" s="84"/>
      <c r="AQ136" s="4"/>
      <c r="AR136" s="67"/>
      <c r="AS136" s="4"/>
      <c r="AT136" s="2"/>
      <c r="AU136" s="67"/>
      <c r="AV136" s="4"/>
      <c r="AW136" s="67"/>
    </row>
    <row r="137" spans="1:49" ht="34.5" customHeight="1">
      <c r="A137" s="255" t="s">
        <v>364</v>
      </c>
      <c r="B137" s="356" t="s">
        <v>205</v>
      </c>
      <c r="C137" s="357">
        <f>G137*0.66</f>
        <v>1.98</v>
      </c>
      <c r="D137" s="358">
        <f>E137+F137</f>
        <v>7</v>
      </c>
      <c r="E137" s="256">
        <f t="shared" si="25"/>
        <v>5</v>
      </c>
      <c r="F137" s="256">
        <f t="shared" si="26"/>
        <v>2</v>
      </c>
      <c r="G137" s="257">
        <f>E137-F137</f>
        <v>3</v>
      </c>
      <c r="H137" s="257">
        <f>SUM(E137/D137%)</f>
        <v>71.42857142857142</v>
      </c>
      <c r="I137" s="324">
        <v>15</v>
      </c>
      <c r="J137" s="306">
        <v>15</v>
      </c>
      <c r="K137" s="325"/>
      <c r="L137" s="154"/>
      <c r="M137" s="154"/>
      <c r="N137" s="154"/>
      <c r="O137" s="154" t="s">
        <v>10</v>
      </c>
      <c r="P137" s="154" t="s">
        <v>11</v>
      </c>
      <c r="Q137" s="154"/>
      <c r="R137" s="154"/>
      <c r="S137" s="154"/>
      <c r="T137" s="154"/>
      <c r="U137" s="154"/>
      <c r="V137" s="154"/>
      <c r="W137" s="268"/>
      <c r="X137" s="154"/>
      <c r="Y137" s="291"/>
      <c r="Z137" s="154"/>
      <c r="AA137" s="154"/>
      <c r="AB137" s="154"/>
      <c r="AC137" s="154" t="s">
        <v>10</v>
      </c>
      <c r="AD137" s="154" t="s">
        <v>10</v>
      </c>
      <c r="AE137" s="154" t="s">
        <v>10</v>
      </c>
      <c r="AF137" s="154"/>
      <c r="AG137" s="154" t="s">
        <v>10</v>
      </c>
      <c r="AH137" s="154" t="s">
        <v>11</v>
      </c>
      <c r="AI137" s="154"/>
      <c r="AJ137" s="154"/>
      <c r="AK137" s="154"/>
      <c r="AL137" s="154"/>
      <c r="AM137" s="154"/>
      <c r="AN137" s="404"/>
      <c r="AO137" s="84"/>
      <c r="AP137" s="84"/>
      <c r="AQ137" s="4"/>
      <c r="AR137" s="67"/>
      <c r="AS137" s="4"/>
      <c r="AT137" s="2"/>
      <c r="AU137" s="67"/>
      <c r="AV137" s="4"/>
      <c r="AW137" s="67"/>
    </row>
    <row r="138" spans="1:49" ht="34.5" customHeight="1">
      <c r="A138" s="255" t="s">
        <v>53</v>
      </c>
      <c r="B138" s="356" t="s">
        <v>205</v>
      </c>
      <c r="C138" s="357">
        <f t="shared" si="27"/>
        <v>0</v>
      </c>
      <c r="D138" s="358">
        <f t="shared" si="30"/>
        <v>4</v>
      </c>
      <c r="E138" s="256">
        <f t="shared" si="25"/>
        <v>2</v>
      </c>
      <c r="F138" s="256">
        <f t="shared" si="26"/>
        <v>2</v>
      </c>
      <c r="G138" s="257">
        <f t="shared" si="28"/>
        <v>0</v>
      </c>
      <c r="H138" s="257">
        <f t="shared" si="29"/>
        <v>50</v>
      </c>
      <c r="I138" s="324">
        <v>-8</v>
      </c>
      <c r="J138" s="306">
        <v>-9</v>
      </c>
      <c r="K138" s="325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268" t="s">
        <v>10</v>
      </c>
      <c r="X138" s="154"/>
      <c r="Y138" s="291"/>
      <c r="Z138" s="154"/>
      <c r="AA138" s="154" t="s">
        <v>11</v>
      </c>
      <c r="AB138" s="154"/>
      <c r="AC138" s="154"/>
      <c r="AD138" s="154"/>
      <c r="AE138" s="154" t="s">
        <v>11</v>
      </c>
      <c r="AF138" s="154"/>
      <c r="AG138" s="154"/>
      <c r="AH138" s="154"/>
      <c r="AI138" s="154" t="s">
        <v>10</v>
      </c>
      <c r="AJ138" s="154"/>
      <c r="AK138" s="154"/>
      <c r="AL138" s="154"/>
      <c r="AM138" s="154"/>
      <c r="AN138" s="404"/>
      <c r="AO138" s="84"/>
      <c r="AP138" s="84"/>
      <c r="AQ138" s="4"/>
      <c r="AR138" s="67"/>
      <c r="AS138" s="4"/>
      <c r="AT138" s="2"/>
      <c r="AU138" s="67"/>
      <c r="AV138" s="4"/>
      <c r="AW138" s="67"/>
    </row>
    <row r="139" spans="1:49" ht="34.5" customHeight="1">
      <c r="A139" s="255" t="s">
        <v>344</v>
      </c>
      <c r="B139" s="356" t="s">
        <v>205</v>
      </c>
      <c r="C139" s="357">
        <f>G139*0.66</f>
        <v>-9.24</v>
      </c>
      <c r="D139" s="358">
        <f>E139+F139</f>
        <v>20</v>
      </c>
      <c r="E139" s="256">
        <f t="shared" si="25"/>
        <v>3</v>
      </c>
      <c r="F139" s="256">
        <f t="shared" si="26"/>
        <v>17</v>
      </c>
      <c r="G139" s="257">
        <f>E139-F139</f>
        <v>-14</v>
      </c>
      <c r="H139" s="257">
        <f>SUM(E139/D139%)</f>
        <v>15</v>
      </c>
      <c r="I139" s="324">
        <v>15</v>
      </c>
      <c r="J139" s="306">
        <v>15</v>
      </c>
      <c r="K139" s="325" t="s">
        <v>10</v>
      </c>
      <c r="L139" s="154" t="s">
        <v>11</v>
      </c>
      <c r="M139" s="154" t="s">
        <v>11</v>
      </c>
      <c r="N139" s="154"/>
      <c r="O139" s="154" t="s">
        <v>11</v>
      </c>
      <c r="P139" s="154" t="s">
        <v>10</v>
      </c>
      <c r="Q139" s="154" t="s">
        <v>11</v>
      </c>
      <c r="R139" s="154" t="s">
        <v>11</v>
      </c>
      <c r="S139" s="154" t="s">
        <v>11</v>
      </c>
      <c r="T139" s="154" t="s">
        <v>10</v>
      </c>
      <c r="U139" s="154" t="s">
        <v>11</v>
      </c>
      <c r="V139" s="154" t="s">
        <v>11</v>
      </c>
      <c r="W139" s="268"/>
      <c r="X139" s="154" t="s">
        <v>11</v>
      </c>
      <c r="Y139" s="154"/>
      <c r="Z139" s="154" t="s">
        <v>11</v>
      </c>
      <c r="AA139" s="154"/>
      <c r="AB139" s="154"/>
      <c r="AC139" s="154"/>
      <c r="AD139" s="154"/>
      <c r="AE139" s="154"/>
      <c r="AF139" s="154" t="s">
        <v>11</v>
      </c>
      <c r="AG139" s="154" t="s">
        <v>11</v>
      </c>
      <c r="AH139" s="154" t="s">
        <v>11</v>
      </c>
      <c r="AI139" s="154"/>
      <c r="AJ139" s="154" t="s">
        <v>11</v>
      </c>
      <c r="AK139" s="154" t="s">
        <v>11</v>
      </c>
      <c r="AL139" s="154" t="s">
        <v>11</v>
      </c>
      <c r="AM139" s="154" t="s">
        <v>11</v>
      </c>
      <c r="AN139" s="404"/>
      <c r="AO139" s="84"/>
      <c r="AP139" s="84"/>
      <c r="AQ139" s="4"/>
      <c r="AR139" s="67"/>
      <c r="AS139" s="4"/>
      <c r="AT139" s="2"/>
      <c r="AU139" s="67"/>
      <c r="AV139" s="4"/>
      <c r="AW139" s="67"/>
    </row>
    <row r="140" spans="1:49" s="110" customFormat="1" ht="34.5" customHeight="1" thickBot="1">
      <c r="A140" s="258" t="s">
        <v>210</v>
      </c>
      <c r="B140" s="359" t="s">
        <v>205</v>
      </c>
      <c r="C140" s="360">
        <f t="shared" si="27"/>
        <v>0</v>
      </c>
      <c r="D140" s="361">
        <f t="shared" si="30"/>
        <v>26</v>
      </c>
      <c r="E140" s="259">
        <f t="shared" si="25"/>
        <v>13</v>
      </c>
      <c r="F140" s="259">
        <f t="shared" si="26"/>
        <v>13</v>
      </c>
      <c r="G140" s="260">
        <f t="shared" si="28"/>
        <v>0</v>
      </c>
      <c r="H140" s="260">
        <f t="shared" si="29"/>
        <v>50</v>
      </c>
      <c r="I140" s="326">
        <v>25</v>
      </c>
      <c r="J140" s="307">
        <v>25</v>
      </c>
      <c r="K140" s="327" t="s">
        <v>10</v>
      </c>
      <c r="L140" s="261" t="s">
        <v>11</v>
      </c>
      <c r="M140" s="261" t="s">
        <v>11</v>
      </c>
      <c r="N140" s="261" t="s">
        <v>10</v>
      </c>
      <c r="O140" s="261" t="s">
        <v>11</v>
      </c>
      <c r="P140" s="261" t="s">
        <v>11</v>
      </c>
      <c r="Q140" s="261" t="s">
        <v>10</v>
      </c>
      <c r="R140" s="261" t="s">
        <v>11</v>
      </c>
      <c r="S140" s="261" t="s">
        <v>10</v>
      </c>
      <c r="T140" s="261" t="s">
        <v>10</v>
      </c>
      <c r="U140" s="261" t="s">
        <v>11</v>
      </c>
      <c r="V140" s="261"/>
      <c r="W140" s="269" t="s">
        <v>10</v>
      </c>
      <c r="X140" s="261" t="s">
        <v>11</v>
      </c>
      <c r="Y140" s="292"/>
      <c r="Z140" s="261" t="s">
        <v>11</v>
      </c>
      <c r="AA140" s="261" t="s">
        <v>10</v>
      </c>
      <c r="AB140" s="261" t="s">
        <v>10</v>
      </c>
      <c r="AC140" s="261" t="s">
        <v>10</v>
      </c>
      <c r="AD140" s="261" t="s">
        <v>11</v>
      </c>
      <c r="AE140" s="261" t="s">
        <v>10</v>
      </c>
      <c r="AF140" s="261" t="s">
        <v>11</v>
      </c>
      <c r="AG140" s="261" t="s">
        <v>11</v>
      </c>
      <c r="AH140" s="261"/>
      <c r="AI140" s="261" t="s">
        <v>10</v>
      </c>
      <c r="AJ140" s="261" t="s">
        <v>10</v>
      </c>
      <c r="AK140" s="261" t="s">
        <v>10</v>
      </c>
      <c r="AL140" s="261" t="s">
        <v>11</v>
      </c>
      <c r="AM140" s="261" t="s">
        <v>11</v>
      </c>
      <c r="AN140" s="405"/>
      <c r="AO140" s="262"/>
      <c r="AP140" s="262"/>
      <c r="AQ140" s="263"/>
      <c r="AR140" s="264"/>
      <c r="AS140" s="263"/>
      <c r="AT140" s="265"/>
      <c r="AU140" s="264"/>
      <c r="AV140" s="263"/>
      <c r="AW140" s="264"/>
    </row>
    <row r="141" spans="1:49" ht="34.5" customHeight="1">
      <c r="A141" s="270" t="s">
        <v>164</v>
      </c>
      <c r="B141" s="356" t="s">
        <v>116</v>
      </c>
      <c r="C141" s="357">
        <f t="shared" si="27"/>
        <v>7.92</v>
      </c>
      <c r="D141" s="358">
        <f t="shared" si="30"/>
        <v>22</v>
      </c>
      <c r="E141" s="256">
        <f t="shared" si="25"/>
        <v>17</v>
      </c>
      <c r="F141" s="256">
        <f t="shared" si="26"/>
        <v>5</v>
      </c>
      <c r="G141" s="257">
        <f t="shared" si="28"/>
        <v>12</v>
      </c>
      <c r="H141" s="257">
        <f t="shared" si="29"/>
        <v>77.27272727272727</v>
      </c>
      <c r="I141" s="324">
        <v>27</v>
      </c>
      <c r="J141" s="306">
        <f aca="true" t="shared" si="31" ref="J141:J163">I141-C141</f>
        <v>19.08</v>
      </c>
      <c r="K141" s="325" t="s">
        <v>10</v>
      </c>
      <c r="L141" s="154"/>
      <c r="M141" s="154" t="s">
        <v>11</v>
      </c>
      <c r="N141" s="154" t="s">
        <v>10</v>
      </c>
      <c r="O141" s="154" t="s">
        <v>10</v>
      </c>
      <c r="P141" s="154" t="s">
        <v>10</v>
      </c>
      <c r="Q141" s="154" t="s">
        <v>10</v>
      </c>
      <c r="R141" s="154" t="s">
        <v>10</v>
      </c>
      <c r="S141" s="154" t="s">
        <v>10</v>
      </c>
      <c r="T141" s="154" t="s">
        <v>11</v>
      </c>
      <c r="U141" s="154" t="s">
        <v>10</v>
      </c>
      <c r="V141" s="154"/>
      <c r="W141" s="268" t="s">
        <v>10</v>
      </c>
      <c r="X141" s="154" t="s">
        <v>10</v>
      </c>
      <c r="Y141" s="291" t="s">
        <v>11</v>
      </c>
      <c r="Z141" s="154" t="s">
        <v>10</v>
      </c>
      <c r="AA141" s="154" t="s">
        <v>10</v>
      </c>
      <c r="AB141" s="154" t="s">
        <v>11</v>
      </c>
      <c r="AC141" s="154" t="s">
        <v>10</v>
      </c>
      <c r="AD141" s="154"/>
      <c r="AE141" s="154"/>
      <c r="AF141" s="154" t="s">
        <v>10</v>
      </c>
      <c r="AG141" s="154"/>
      <c r="AH141" s="154" t="s">
        <v>11</v>
      </c>
      <c r="AI141" s="154" t="s">
        <v>10</v>
      </c>
      <c r="AJ141" s="154"/>
      <c r="AK141" s="154"/>
      <c r="AL141" s="154" t="s">
        <v>10</v>
      </c>
      <c r="AM141" s="154" t="s">
        <v>10</v>
      </c>
      <c r="AN141" s="404" t="s">
        <v>10</v>
      </c>
      <c r="AO141" s="84"/>
      <c r="AP141" s="84"/>
      <c r="AQ141" s="4"/>
      <c r="AR141" s="67"/>
      <c r="AS141" s="4"/>
      <c r="AT141" s="2"/>
      <c r="AU141" s="67"/>
      <c r="AV141" s="4"/>
      <c r="AW141" s="67"/>
    </row>
    <row r="142" spans="1:49" ht="34.5" customHeight="1">
      <c r="A142" s="255" t="s">
        <v>414</v>
      </c>
      <c r="B142" s="356" t="s">
        <v>116</v>
      </c>
      <c r="C142" s="357">
        <f t="shared" si="27"/>
        <v>0</v>
      </c>
      <c r="D142" s="358">
        <f t="shared" si="30"/>
        <v>8</v>
      </c>
      <c r="E142" s="256">
        <f t="shared" si="25"/>
        <v>4</v>
      </c>
      <c r="F142" s="256">
        <f t="shared" si="26"/>
        <v>4</v>
      </c>
      <c r="G142" s="257">
        <f t="shared" si="28"/>
        <v>0</v>
      </c>
      <c r="H142" s="257">
        <f t="shared" si="29"/>
        <v>50</v>
      </c>
      <c r="I142" s="324">
        <v>9</v>
      </c>
      <c r="J142" s="306">
        <f t="shared" si="31"/>
        <v>9</v>
      </c>
      <c r="K142" s="325"/>
      <c r="L142" s="154" t="s">
        <v>10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268"/>
      <c r="X142" s="154"/>
      <c r="Y142" s="291"/>
      <c r="Z142" s="154" t="s">
        <v>11</v>
      </c>
      <c r="AA142" s="154"/>
      <c r="AB142" s="154"/>
      <c r="AC142" s="154"/>
      <c r="AD142" s="154" t="s">
        <v>361</v>
      </c>
      <c r="AE142" s="154" t="s">
        <v>11</v>
      </c>
      <c r="AF142" s="154"/>
      <c r="AG142" s="154" t="s">
        <v>10</v>
      </c>
      <c r="AH142" s="154" t="s">
        <v>10</v>
      </c>
      <c r="AI142" s="154"/>
      <c r="AJ142" s="154" t="s">
        <v>11</v>
      </c>
      <c r="AK142" s="154"/>
      <c r="AL142" s="154"/>
      <c r="AM142" s="154"/>
      <c r="AN142" s="404" t="s">
        <v>10</v>
      </c>
      <c r="AO142" s="84"/>
      <c r="AP142" s="84"/>
      <c r="AQ142" s="4"/>
      <c r="AR142" s="67"/>
      <c r="AS142" s="4"/>
      <c r="AT142" s="2"/>
      <c r="AU142" s="67"/>
      <c r="AV142" s="4"/>
      <c r="AW142" s="67"/>
    </row>
    <row r="143" spans="1:49" ht="34.5" customHeight="1">
      <c r="A143" s="255" t="s">
        <v>166</v>
      </c>
      <c r="B143" s="356" t="s">
        <v>116</v>
      </c>
      <c r="C143" s="357">
        <f t="shared" si="27"/>
        <v>1.32</v>
      </c>
      <c r="D143" s="358">
        <f t="shared" si="30"/>
        <v>26</v>
      </c>
      <c r="E143" s="256">
        <f t="shared" si="25"/>
        <v>14</v>
      </c>
      <c r="F143" s="256">
        <f t="shared" si="26"/>
        <v>12</v>
      </c>
      <c r="G143" s="257">
        <f t="shared" si="28"/>
        <v>2</v>
      </c>
      <c r="H143" s="257">
        <f t="shared" si="29"/>
        <v>53.84615384615385</v>
      </c>
      <c r="I143" s="324">
        <v>23</v>
      </c>
      <c r="J143" s="306">
        <f t="shared" si="31"/>
        <v>21.68</v>
      </c>
      <c r="K143" s="325" t="s">
        <v>11</v>
      </c>
      <c r="L143" s="154" t="s">
        <v>10</v>
      </c>
      <c r="M143" s="154" t="s">
        <v>10</v>
      </c>
      <c r="N143" s="154" t="s">
        <v>11</v>
      </c>
      <c r="O143" s="154" t="s">
        <v>11</v>
      </c>
      <c r="P143" s="154" t="s">
        <v>10</v>
      </c>
      <c r="Q143" s="154" t="s">
        <v>11</v>
      </c>
      <c r="R143" s="154" t="s">
        <v>10</v>
      </c>
      <c r="S143" s="154" t="s">
        <v>10</v>
      </c>
      <c r="T143" s="154" t="s">
        <v>11</v>
      </c>
      <c r="U143" s="154" t="s">
        <v>10</v>
      </c>
      <c r="V143" s="154"/>
      <c r="W143" s="268" t="s">
        <v>11</v>
      </c>
      <c r="X143" s="154" t="s">
        <v>10</v>
      </c>
      <c r="Y143" s="291" t="s">
        <v>11</v>
      </c>
      <c r="Z143" s="154" t="s">
        <v>10</v>
      </c>
      <c r="AA143" s="154"/>
      <c r="AB143" s="154" t="s">
        <v>11</v>
      </c>
      <c r="AC143" s="154" t="s">
        <v>10</v>
      </c>
      <c r="AD143" s="154"/>
      <c r="AE143" s="154" t="s">
        <v>358</v>
      </c>
      <c r="AF143" s="154" t="s">
        <v>10</v>
      </c>
      <c r="AG143" s="154" t="s">
        <v>10</v>
      </c>
      <c r="AH143" s="154" t="s">
        <v>10</v>
      </c>
      <c r="AI143" s="154" t="s">
        <v>11</v>
      </c>
      <c r="AJ143" s="154" t="s">
        <v>10</v>
      </c>
      <c r="AK143" s="154"/>
      <c r="AL143" s="154" t="s">
        <v>10</v>
      </c>
      <c r="AM143" s="154" t="s">
        <v>11</v>
      </c>
      <c r="AN143" s="404" t="s">
        <v>11</v>
      </c>
      <c r="AO143" s="84"/>
      <c r="AP143" s="84"/>
      <c r="AQ143" s="4"/>
      <c r="AR143" s="67"/>
      <c r="AS143" s="4"/>
      <c r="AT143" s="2"/>
      <c r="AU143" s="67"/>
      <c r="AV143" s="4"/>
      <c r="AW143" s="67"/>
    </row>
    <row r="144" spans="1:49" ht="34.5" customHeight="1">
      <c r="A144" s="255" t="s">
        <v>370</v>
      </c>
      <c r="B144" s="356" t="s">
        <v>116</v>
      </c>
      <c r="C144" s="357">
        <f>G144*0.66</f>
        <v>-0.66</v>
      </c>
      <c r="D144" s="358">
        <f>E144+F144</f>
        <v>1</v>
      </c>
      <c r="E144" s="256">
        <f t="shared" si="25"/>
        <v>0</v>
      </c>
      <c r="F144" s="256">
        <f t="shared" si="26"/>
        <v>1</v>
      </c>
      <c r="G144" s="257">
        <f>E144-F144</f>
        <v>-1</v>
      </c>
      <c r="H144" s="257">
        <f>SUM(E144/D144%)</f>
        <v>0</v>
      </c>
      <c r="I144" s="324">
        <v>15</v>
      </c>
      <c r="J144" s="306">
        <f>I144-C144</f>
        <v>15.66</v>
      </c>
      <c r="K144" s="325"/>
      <c r="L144" s="154"/>
      <c r="M144" s="154"/>
      <c r="N144" s="154"/>
      <c r="O144" s="154"/>
      <c r="P144" s="154"/>
      <c r="Q144" s="154"/>
      <c r="R144" s="154"/>
      <c r="S144" s="154" t="s">
        <v>11</v>
      </c>
      <c r="T144" s="154"/>
      <c r="U144" s="154"/>
      <c r="V144" s="154"/>
      <c r="W144" s="268"/>
      <c r="X144" s="154"/>
      <c r="Y144" s="291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404"/>
      <c r="AO144" s="84"/>
      <c r="AP144" s="84"/>
      <c r="AQ144" s="4"/>
      <c r="AR144" s="67"/>
      <c r="AS144" s="4"/>
      <c r="AT144" s="2"/>
      <c r="AU144" s="67"/>
      <c r="AV144" s="4"/>
      <c r="AW144" s="67"/>
    </row>
    <row r="145" spans="1:49" ht="34.5" customHeight="1">
      <c r="A145" s="255" t="s">
        <v>180</v>
      </c>
      <c r="B145" s="356" t="s">
        <v>116</v>
      </c>
      <c r="C145" s="357">
        <f t="shared" si="27"/>
        <v>-1.98</v>
      </c>
      <c r="D145" s="358">
        <f t="shared" si="30"/>
        <v>17</v>
      </c>
      <c r="E145" s="256">
        <f t="shared" si="25"/>
        <v>7</v>
      </c>
      <c r="F145" s="256">
        <f t="shared" si="26"/>
        <v>10</v>
      </c>
      <c r="G145" s="257">
        <f t="shared" si="28"/>
        <v>-3</v>
      </c>
      <c r="H145" s="257">
        <f t="shared" si="29"/>
        <v>41.17647058823529</v>
      </c>
      <c r="I145" s="324">
        <v>23</v>
      </c>
      <c r="J145" s="306">
        <f t="shared" si="31"/>
        <v>24.98</v>
      </c>
      <c r="K145" s="325" t="s">
        <v>11</v>
      </c>
      <c r="L145" s="154" t="s">
        <v>11</v>
      </c>
      <c r="M145" s="154" t="s">
        <v>10</v>
      </c>
      <c r="N145" s="154" t="s">
        <v>11</v>
      </c>
      <c r="O145" s="154" t="s">
        <v>10</v>
      </c>
      <c r="P145" s="154" t="s">
        <v>11</v>
      </c>
      <c r="Q145" s="154" t="s">
        <v>11</v>
      </c>
      <c r="R145" s="154" t="s">
        <v>10</v>
      </c>
      <c r="S145" s="154"/>
      <c r="T145" s="154" t="s">
        <v>10</v>
      </c>
      <c r="U145" s="154" t="s">
        <v>11</v>
      </c>
      <c r="V145" s="154"/>
      <c r="W145" s="268" t="s">
        <v>11</v>
      </c>
      <c r="X145" s="154" t="s">
        <v>10</v>
      </c>
      <c r="Y145" s="291" t="s">
        <v>10</v>
      </c>
      <c r="Z145" s="154" t="s">
        <v>10</v>
      </c>
      <c r="AA145" s="154" t="s">
        <v>11</v>
      </c>
      <c r="AB145" s="154" t="s">
        <v>11</v>
      </c>
      <c r="AC145" s="154" t="s">
        <v>11</v>
      </c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404"/>
      <c r="AO145" s="84"/>
      <c r="AP145" s="84"/>
      <c r="AQ145" s="4"/>
      <c r="AR145" s="67"/>
      <c r="AS145" s="4"/>
      <c r="AT145" s="2"/>
      <c r="AU145" s="67"/>
      <c r="AV145" s="4"/>
      <c r="AW145" s="67"/>
    </row>
    <row r="146" spans="1:49" ht="34.5" customHeight="1">
      <c r="A146" s="255" t="s">
        <v>415</v>
      </c>
      <c r="B146" s="356" t="s">
        <v>116</v>
      </c>
      <c r="C146" s="357">
        <f t="shared" si="27"/>
        <v>-9.24</v>
      </c>
      <c r="D146" s="358">
        <f t="shared" si="30"/>
        <v>24</v>
      </c>
      <c r="E146" s="256">
        <f t="shared" si="25"/>
        <v>5</v>
      </c>
      <c r="F146" s="256">
        <f t="shared" si="26"/>
        <v>19</v>
      </c>
      <c r="G146" s="257">
        <f t="shared" si="28"/>
        <v>-14</v>
      </c>
      <c r="H146" s="257">
        <f t="shared" si="29"/>
        <v>20.833333333333336</v>
      </c>
      <c r="I146" s="324">
        <v>30</v>
      </c>
      <c r="J146" s="306">
        <f t="shared" si="31"/>
        <v>39.24</v>
      </c>
      <c r="K146" s="325" t="s">
        <v>11</v>
      </c>
      <c r="L146" s="154" t="s">
        <v>11</v>
      </c>
      <c r="M146" s="154" t="s">
        <v>11</v>
      </c>
      <c r="N146" s="154" t="s">
        <v>10</v>
      </c>
      <c r="O146" s="154" t="s">
        <v>10</v>
      </c>
      <c r="P146" s="154" t="s">
        <v>11</v>
      </c>
      <c r="Q146" s="154" t="s">
        <v>11</v>
      </c>
      <c r="R146" s="154" t="s">
        <v>11</v>
      </c>
      <c r="S146" s="154"/>
      <c r="T146" s="154" t="s">
        <v>11</v>
      </c>
      <c r="U146" s="154" t="s">
        <v>11</v>
      </c>
      <c r="V146" s="154"/>
      <c r="W146" s="268" t="s">
        <v>10</v>
      </c>
      <c r="X146" s="154" t="s">
        <v>11</v>
      </c>
      <c r="Y146" s="291" t="s">
        <v>11</v>
      </c>
      <c r="Z146" s="154"/>
      <c r="AA146" s="154" t="s">
        <v>11</v>
      </c>
      <c r="AB146" s="154" t="s">
        <v>11</v>
      </c>
      <c r="AC146" s="154" t="s">
        <v>11</v>
      </c>
      <c r="AD146" s="154"/>
      <c r="AE146" s="154" t="s">
        <v>11</v>
      </c>
      <c r="AF146" s="154" t="s">
        <v>11</v>
      </c>
      <c r="AG146" s="154" t="s">
        <v>11</v>
      </c>
      <c r="AH146" s="154" t="s">
        <v>11</v>
      </c>
      <c r="AI146" s="154" t="s">
        <v>11</v>
      </c>
      <c r="AJ146" s="154" t="s">
        <v>10</v>
      </c>
      <c r="AK146" s="154"/>
      <c r="AL146" s="154" t="s">
        <v>10</v>
      </c>
      <c r="AM146" s="154" t="s">
        <v>11</v>
      </c>
      <c r="AN146" s="404"/>
      <c r="AO146" s="84"/>
      <c r="AP146" s="84"/>
      <c r="AQ146" s="4"/>
      <c r="AR146" s="67"/>
      <c r="AS146" s="4"/>
      <c r="AT146" s="2"/>
      <c r="AU146" s="67"/>
      <c r="AV146" s="4"/>
      <c r="AW146" s="67"/>
    </row>
    <row r="147" spans="1:49" ht="34.5" customHeight="1">
      <c r="A147" s="255" t="s">
        <v>413</v>
      </c>
      <c r="B147" s="356" t="s">
        <v>116</v>
      </c>
      <c r="C147" s="357">
        <f t="shared" si="27"/>
        <v>1.98</v>
      </c>
      <c r="D147" s="358">
        <f t="shared" si="30"/>
        <v>9</v>
      </c>
      <c r="E147" s="256">
        <f t="shared" si="25"/>
        <v>6</v>
      </c>
      <c r="F147" s="256">
        <f t="shared" si="26"/>
        <v>3</v>
      </c>
      <c r="G147" s="257">
        <f t="shared" si="28"/>
        <v>3</v>
      </c>
      <c r="H147" s="257">
        <f t="shared" si="29"/>
        <v>66.66666666666667</v>
      </c>
      <c r="I147" s="324">
        <v>18</v>
      </c>
      <c r="J147" s="306">
        <f t="shared" si="31"/>
        <v>16.02</v>
      </c>
      <c r="K147" s="325"/>
      <c r="L147" s="154"/>
      <c r="M147" s="154"/>
      <c r="N147" s="154"/>
      <c r="O147" s="154" t="s">
        <v>11</v>
      </c>
      <c r="P147" s="154"/>
      <c r="Q147" s="154"/>
      <c r="R147" s="154"/>
      <c r="S147" s="154" t="s">
        <v>10</v>
      </c>
      <c r="T147" s="154"/>
      <c r="U147" s="154"/>
      <c r="V147" s="154"/>
      <c r="W147" s="268"/>
      <c r="X147" s="154"/>
      <c r="Y147" s="291"/>
      <c r="Z147" s="154"/>
      <c r="AA147" s="154" t="s">
        <v>10</v>
      </c>
      <c r="AB147" s="154"/>
      <c r="AC147" s="154"/>
      <c r="AD147" s="154"/>
      <c r="AE147" s="154" t="s">
        <v>11</v>
      </c>
      <c r="AF147" s="154" t="s">
        <v>10</v>
      </c>
      <c r="AG147" s="154" t="s">
        <v>10</v>
      </c>
      <c r="AH147" s="154"/>
      <c r="AI147" s="154" t="s">
        <v>10</v>
      </c>
      <c r="AJ147" s="154" t="s">
        <v>10</v>
      </c>
      <c r="AK147" s="154"/>
      <c r="AL147" s="154" t="s">
        <v>11</v>
      </c>
      <c r="AM147" s="154"/>
      <c r="AN147" s="404"/>
      <c r="AO147" s="84"/>
      <c r="AP147" s="84"/>
      <c r="AQ147" s="4"/>
      <c r="AR147" s="67"/>
      <c r="AS147" s="4"/>
      <c r="AT147" s="2"/>
      <c r="AU147" s="67"/>
      <c r="AV147" s="4"/>
      <c r="AW147" s="67"/>
    </row>
    <row r="148" spans="1:49" ht="34.5" customHeight="1">
      <c r="A148" s="270" t="s">
        <v>165</v>
      </c>
      <c r="B148" s="356" t="s">
        <v>116</v>
      </c>
      <c r="C148" s="357">
        <f t="shared" si="27"/>
        <v>12.540000000000001</v>
      </c>
      <c r="D148" s="358">
        <f t="shared" si="30"/>
        <v>27</v>
      </c>
      <c r="E148" s="256">
        <f aca="true" t="shared" si="32" ref="E148:E173">COUNTIF(K148:AM148,"W")+COUNTIF(K148:AM148,"WL")+COUNTIF(K148:AM148,"WLL")+COUNTIF(K148:AM148,"WW")+COUNTIF(K148:AM148,"WW")+COUNTIF(K148:AM148,"WWL")+COUNTIF(K148:AM148,"WWL")+COUNTIF(K148:AM148,"WWW")+COUNTIF(K148:AM148,"WWW")+COUNTIF(K148:AM148,"WWW")</f>
        <v>23</v>
      </c>
      <c r="F148" s="256">
        <f aca="true" t="shared" si="33" ref="F148:F173">COUNTIF(K148:AM148,"L")+COUNTIF(K148:AM148,"WL")+COUNTIF(K148:AM148,"WWL")+COUNTIF(K148:AM148,"LL")+COUNTIF(K148:AM148,"LL")+COUNTIF(K148:AM148,"WLL")+COUNTIF(K148:AM148,"WLL")+COUNTIF(K148:AM148,"LLL")+COUNTIF(K148:AM148,"LLL")+COUNTIF(K148:AM148,"LLL")</f>
        <v>4</v>
      </c>
      <c r="G148" s="257">
        <f t="shared" si="28"/>
        <v>19</v>
      </c>
      <c r="H148" s="257">
        <f t="shared" si="29"/>
        <v>85.18518518518518</v>
      </c>
      <c r="I148" s="324">
        <v>12</v>
      </c>
      <c r="J148" s="306">
        <f t="shared" si="31"/>
        <v>-0.5400000000000009</v>
      </c>
      <c r="K148" s="325" t="s">
        <v>10</v>
      </c>
      <c r="L148" s="154" t="s">
        <v>10</v>
      </c>
      <c r="M148" s="154" t="s">
        <v>10</v>
      </c>
      <c r="N148" s="154" t="s">
        <v>10</v>
      </c>
      <c r="O148" s="154"/>
      <c r="P148" s="154" t="s">
        <v>10</v>
      </c>
      <c r="Q148" s="154" t="s">
        <v>10</v>
      </c>
      <c r="R148" s="154" t="s">
        <v>10</v>
      </c>
      <c r="S148" s="154" t="s">
        <v>10</v>
      </c>
      <c r="T148" s="154" t="s">
        <v>10</v>
      </c>
      <c r="U148" s="154" t="s">
        <v>10</v>
      </c>
      <c r="V148" s="154"/>
      <c r="W148" s="268" t="s">
        <v>11</v>
      </c>
      <c r="X148" s="154" t="s">
        <v>10</v>
      </c>
      <c r="Y148" s="154" t="s">
        <v>10</v>
      </c>
      <c r="Z148" s="154" t="s">
        <v>10</v>
      </c>
      <c r="AA148" s="154" t="s">
        <v>10</v>
      </c>
      <c r="AB148" s="154" t="s">
        <v>10</v>
      </c>
      <c r="AC148" s="154" t="s">
        <v>10</v>
      </c>
      <c r="AD148" s="154" t="s">
        <v>367</v>
      </c>
      <c r="AE148" s="154"/>
      <c r="AF148" s="154" t="s">
        <v>10</v>
      </c>
      <c r="AG148" s="154" t="s">
        <v>10</v>
      </c>
      <c r="AH148" s="154" t="s">
        <v>11</v>
      </c>
      <c r="AI148" s="154" t="s">
        <v>10</v>
      </c>
      <c r="AJ148" s="154" t="s">
        <v>10</v>
      </c>
      <c r="AK148" s="154"/>
      <c r="AL148" s="154" t="s">
        <v>10</v>
      </c>
      <c r="AM148" s="154" t="s">
        <v>11</v>
      </c>
      <c r="AN148" s="404" t="s">
        <v>11</v>
      </c>
      <c r="AO148" s="84"/>
      <c r="AP148" s="84"/>
      <c r="AQ148" s="4"/>
      <c r="AR148" s="67"/>
      <c r="AS148" s="4"/>
      <c r="AT148" s="2"/>
      <c r="AU148" s="67"/>
      <c r="AV148" s="4"/>
      <c r="AW148" s="67"/>
    </row>
    <row r="149" spans="1:49" s="284" customFormat="1" ht="34.5" customHeight="1">
      <c r="A149" s="275" t="s">
        <v>412</v>
      </c>
      <c r="B149" s="362" t="s">
        <v>116</v>
      </c>
      <c r="C149" s="363">
        <f>G149*0.66</f>
        <v>0.66</v>
      </c>
      <c r="D149" s="364">
        <f>E149+F149</f>
        <v>1</v>
      </c>
      <c r="E149" s="276">
        <f t="shared" si="32"/>
        <v>1</v>
      </c>
      <c r="F149" s="276">
        <f t="shared" si="33"/>
        <v>0</v>
      </c>
      <c r="G149" s="277">
        <f>E149-F149</f>
        <v>1</v>
      </c>
      <c r="H149" s="277">
        <f>SUM(E149/D149%)</f>
        <v>100</v>
      </c>
      <c r="I149" s="328">
        <v>15</v>
      </c>
      <c r="J149" s="308">
        <f>I149-C149</f>
        <v>14.34</v>
      </c>
      <c r="K149" s="329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9"/>
      <c r="X149" s="278"/>
      <c r="Y149" s="293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 t="s">
        <v>10</v>
      </c>
      <c r="AN149" s="406" t="s">
        <v>11</v>
      </c>
      <c r="AO149" s="280"/>
      <c r="AP149" s="280"/>
      <c r="AQ149" s="281"/>
      <c r="AR149" s="282"/>
      <c r="AS149" s="281"/>
      <c r="AT149" s="283"/>
      <c r="AU149" s="282"/>
      <c r="AV149" s="281"/>
      <c r="AW149" s="282"/>
    </row>
    <row r="150" spans="1:49" ht="34.5" customHeight="1">
      <c r="A150" s="255" t="s">
        <v>126</v>
      </c>
      <c r="B150" s="356" t="s">
        <v>101</v>
      </c>
      <c r="C150" s="357">
        <f t="shared" si="27"/>
        <v>-1.98</v>
      </c>
      <c r="D150" s="358">
        <f t="shared" si="30"/>
        <v>17</v>
      </c>
      <c r="E150" s="256">
        <f t="shared" si="32"/>
        <v>7</v>
      </c>
      <c r="F150" s="256">
        <f t="shared" si="33"/>
        <v>10</v>
      </c>
      <c r="G150" s="257">
        <f t="shared" si="28"/>
        <v>-3</v>
      </c>
      <c r="H150" s="257">
        <f t="shared" si="29"/>
        <v>41.17647058823529</v>
      </c>
      <c r="I150" s="324">
        <v>-3</v>
      </c>
      <c r="J150" s="306">
        <f t="shared" si="31"/>
        <v>-1.02</v>
      </c>
      <c r="K150" s="325" t="s">
        <v>10</v>
      </c>
      <c r="L150" s="154" t="s">
        <v>11</v>
      </c>
      <c r="M150" s="154" t="s">
        <v>11</v>
      </c>
      <c r="N150" s="154" t="s">
        <v>361</v>
      </c>
      <c r="O150" s="154" t="s">
        <v>11</v>
      </c>
      <c r="P150" s="154" t="s">
        <v>11</v>
      </c>
      <c r="Q150" s="154" t="s">
        <v>10</v>
      </c>
      <c r="R150" s="154" t="s">
        <v>11</v>
      </c>
      <c r="S150" s="154" t="s">
        <v>11</v>
      </c>
      <c r="T150" s="154" t="s">
        <v>10</v>
      </c>
      <c r="U150" s="154" t="s">
        <v>11</v>
      </c>
      <c r="V150" s="154" t="s">
        <v>11</v>
      </c>
      <c r="W150" s="268"/>
      <c r="X150" s="154" t="s">
        <v>10</v>
      </c>
      <c r="Y150" s="291"/>
      <c r="Z150" s="154" t="s">
        <v>11</v>
      </c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 t="s">
        <v>10</v>
      </c>
      <c r="AL150" s="154"/>
      <c r="AM150" s="154" t="s">
        <v>10</v>
      </c>
      <c r="AN150" s="404" t="s">
        <v>10</v>
      </c>
      <c r="AO150" s="84"/>
      <c r="AP150" s="84"/>
      <c r="AQ150" s="4"/>
      <c r="AR150" s="67"/>
      <c r="AS150" s="4"/>
      <c r="AT150" s="2"/>
      <c r="AU150" s="67"/>
      <c r="AV150" s="4"/>
      <c r="AW150" s="67"/>
    </row>
    <row r="151" spans="1:49" ht="34.5" customHeight="1">
      <c r="A151" s="255" t="s">
        <v>102</v>
      </c>
      <c r="B151" s="356" t="s">
        <v>101</v>
      </c>
      <c r="C151" s="357">
        <f t="shared" si="27"/>
        <v>-6.6000000000000005</v>
      </c>
      <c r="D151" s="358">
        <f t="shared" si="30"/>
        <v>26</v>
      </c>
      <c r="E151" s="256">
        <f t="shared" si="32"/>
        <v>8</v>
      </c>
      <c r="F151" s="256">
        <f t="shared" si="33"/>
        <v>18</v>
      </c>
      <c r="G151" s="257">
        <f t="shared" si="28"/>
        <v>-10</v>
      </c>
      <c r="H151" s="257">
        <f t="shared" si="29"/>
        <v>30.769230769230766</v>
      </c>
      <c r="I151" s="324">
        <v>-2</v>
      </c>
      <c r="J151" s="306">
        <f t="shared" si="31"/>
        <v>4.6000000000000005</v>
      </c>
      <c r="K151" s="325" t="s">
        <v>11</v>
      </c>
      <c r="L151" s="154" t="s">
        <v>11</v>
      </c>
      <c r="M151" s="154" t="s">
        <v>11</v>
      </c>
      <c r="N151" s="154" t="s">
        <v>10</v>
      </c>
      <c r="O151" s="154" t="s">
        <v>10</v>
      </c>
      <c r="P151" s="154" t="s">
        <v>10</v>
      </c>
      <c r="Q151" s="154" t="s">
        <v>11</v>
      </c>
      <c r="R151" s="154" t="s">
        <v>10</v>
      </c>
      <c r="S151" s="154" t="s">
        <v>11</v>
      </c>
      <c r="T151" s="154" t="s">
        <v>11</v>
      </c>
      <c r="U151" s="154" t="s">
        <v>10</v>
      </c>
      <c r="V151" s="154" t="s">
        <v>11</v>
      </c>
      <c r="W151" s="268"/>
      <c r="X151" s="154" t="s">
        <v>10</v>
      </c>
      <c r="Y151" s="291" t="s">
        <v>11</v>
      </c>
      <c r="Z151" s="154" t="s">
        <v>10</v>
      </c>
      <c r="AA151" s="154" t="s">
        <v>11</v>
      </c>
      <c r="AB151" s="154" t="s">
        <v>11</v>
      </c>
      <c r="AC151" s="154" t="s">
        <v>11</v>
      </c>
      <c r="AD151" s="154" t="s">
        <v>11</v>
      </c>
      <c r="AE151" s="154" t="s">
        <v>11</v>
      </c>
      <c r="AF151" s="154" t="s">
        <v>11</v>
      </c>
      <c r="AG151" s="154" t="s">
        <v>11</v>
      </c>
      <c r="AH151" s="154" t="s">
        <v>11</v>
      </c>
      <c r="AI151" s="154" t="s">
        <v>11</v>
      </c>
      <c r="AJ151" s="154" t="s">
        <v>10</v>
      </c>
      <c r="AK151" s="154" t="s">
        <v>11</v>
      </c>
      <c r="AL151" s="154"/>
      <c r="AM151" s="154"/>
      <c r="AN151" s="404" t="s">
        <v>10</v>
      </c>
      <c r="AO151" s="84"/>
      <c r="AP151" s="84"/>
      <c r="AQ151" s="4"/>
      <c r="AR151" s="67"/>
      <c r="AS151" s="4"/>
      <c r="AT151" s="2"/>
      <c r="AU151" s="67"/>
      <c r="AV151" s="4"/>
      <c r="AW151" s="67"/>
    </row>
    <row r="152" spans="1:49" ht="34.5" customHeight="1">
      <c r="A152" s="255" t="s">
        <v>103</v>
      </c>
      <c r="B152" s="356" t="s">
        <v>101</v>
      </c>
      <c r="C152" s="357">
        <f t="shared" si="27"/>
        <v>1.32</v>
      </c>
      <c r="D152" s="358">
        <f t="shared" si="30"/>
        <v>4</v>
      </c>
      <c r="E152" s="256">
        <f t="shared" si="32"/>
        <v>3</v>
      </c>
      <c r="F152" s="256">
        <f t="shared" si="33"/>
        <v>1</v>
      </c>
      <c r="G152" s="257">
        <f t="shared" si="28"/>
        <v>2</v>
      </c>
      <c r="H152" s="257">
        <f t="shared" si="29"/>
        <v>75</v>
      </c>
      <c r="I152" s="324">
        <v>-4</v>
      </c>
      <c r="J152" s="306">
        <f t="shared" si="31"/>
        <v>-5.32</v>
      </c>
      <c r="K152" s="325"/>
      <c r="L152" s="154"/>
      <c r="M152" s="154"/>
      <c r="N152" s="154"/>
      <c r="O152" s="154"/>
      <c r="P152" s="154"/>
      <c r="Q152" s="154"/>
      <c r="R152" s="154"/>
      <c r="S152" s="154" t="s">
        <v>11</v>
      </c>
      <c r="T152" s="154" t="s">
        <v>10</v>
      </c>
      <c r="U152" s="154"/>
      <c r="V152" s="154"/>
      <c r="W152" s="268"/>
      <c r="X152" s="154"/>
      <c r="Y152" s="291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 t="s">
        <v>10</v>
      </c>
      <c r="AJ152" s="154"/>
      <c r="AK152" s="154"/>
      <c r="AL152" s="154"/>
      <c r="AM152" s="154" t="s">
        <v>10</v>
      </c>
      <c r="AN152" s="404"/>
      <c r="AO152" s="84"/>
      <c r="AP152" s="84"/>
      <c r="AQ152" s="4"/>
      <c r="AR152" s="67"/>
      <c r="AS152" s="4"/>
      <c r="AT152" s="2"/>
      <c r="AU152" s="67"/>
      <c r="AV152" s="4"/>
      <c r="AW152" s="67"/>
    </row>
    <row r="153" spans="1:49" ht="34.5" customHeight="1">
      <c r="A153" s="255" t="s">
        <v>109</v>
      </c>
      <c r="B153" s="356" t="s">
        <v>101</v>
      </c>
      <c r="C153" s="357">
        <f t="shared" si="27"/>
        <v>0.66</v>
      </c>
      <c r="D153" s="358">
        <f t="shared" si="30"/>
        <v>17</v>
      </c>
      <c r="E153" s="256">
        <f t="shared" si="32"/>
        <v>9</v>
      </c>
      <c r="F153" s="256">
        <f t="shared" si="33"/>
        <v>8</v>
      </c>
      <c r="G153" s="257">
        <f t="shared" si="28"/>
        <v>1</v>
      </c>
      <c r="H153" s="257">
        <f t="shared" si="29"/>
        <v>52.94117647058823</v>
      </c>
      <c r="I153" s="324">
        <v>14</v>
      </c>
      <c r="J153" s="306">
        <f t="shared" si="31"/>
        <v>13.34</v>
      </c>
      <c r="K153" s="325"/>
      <c r="L153" s="154"/>
      <c r="M153" s="154" t="s">
        <v>10</v>
      </c>
      <c r="N153" s="154"/>
      <c r="O153" s="154" t="s">
        <v>11</v>
      </c>
      <c r="P153" s="154" t="s">
        <v>10</v>
      </c>
      <c r="Q153" s="154" t="s">
        <v>11</v>
      </c>
      <c r="R153" s="154" t="s">
        <v>10</v>
      </c>
      <c r="S153" s="154"/>
      <c r="T153" s="154"/>
      <c r="U153" s="154" t="s">
        <v>11</v>
      </c>
      <c r="V153" s="154"/>
      <c r="W153" s="268"/>
      <c r="X153" s="154" t="s">
        <v>10</v>
      </c>
      <c r="Y153" s="291" t="s">
        <v>10</v>
      </c>
      <c r="Z153" s="154"/>
      <c r="AA153" s="154" t="s">
        <v>10</v>
      </c>
      <c r="AB153" s="154" t="s">
        <v>11</v>
      </c>
      <c r="AC153" s="154" t="s">
        <v>11</v>
      </c>
      <c r="AD153" s="154" t="s">
        <v>10</v>
      </c>
      <c r="AE153" s="154" t="s">
        <v>10</v>
      </c>
      <c r="AF153" s="154" t="s">
        <v>11</v>
      </c>
      <c r="AG153" s="154" t="s">
        <v>10</v>
      </c>
      <c r="AH153" s="154" t="s">
        <v>11</v>
      </c>
      <c r="AI153" s="154"/>
      <c r="AJ153" s="154" t="s">
        <v>11</v>
      </c>
      <c r="AK153" s="154"/>
      <c r="AL153" s="154"/>
      <c r="AM153" s="154"/>
      <c r="AN153" s="404"/>
      <c r="AO153" s="84"/>
      <c r="AP153" s="84"/>
      <c r="AQ153" s="4"/>
      <c r="AR153" s="67"/>
      <c r="AS153" s="4"/>
      <c r="AT153" s="2"/>
      <c r="AU153" s="67"/>
      <c r="AV153" s="4"/>
      <c r="AW153" s="67"/>
    </row>
    <row r="154" spans="1:49" ht="34.5" customHeight="1">
      <c r="A154" s="255" t="s">
        <v>55</v>
      </c>
      <c r="B154" s="356" t="s">
        <v>101</v>
      </c>
      <c r="C154" s="357">
        <f>G154*0.66</f>
        <v>3.96</v>
      </c>
      <c r="D154" s="358">
        <f>E154+F154</f>
        <v>18</v>
      </c>
      <c r="E154" s="256">
        <f t="shared" si="32"/>
        <v>12</v>
      </c>
      <c r="F154" s="256">
        <f t="shared" si="33"/>
        <v>6</v>
      </c>
      <c r="G154" s="257">
        <f>E154-F154</f>
        <v>6</v>
      </c>
      <c r="H154" s="257">
        <f>SUM(E154/D154%)</f>
        <v>66.66666666666667</v>
      </c>
      <c r="I154" s="324">
        <v>18</v>
      </c>
      <c r="J154" s="306">
        <f>I154-C154</f>
        <v>14.04</v>
      </c>
      <c r="K154" s="325"/>
      <c r="L154" s="154"/>
      <c r="M154" s="154"/>
      <c r="N154" s="154"/>
      <c r="O154" s="154"/>
      <c r="P154" s="154"/>
      <c r="Q154" s="154"/>
      <c r="R154" s="154"/>
      <c r="S154" s="154"/>
      <c r="T154" s="154" t="s">
        <v>11</v>
      </c>
      <c r="U154" s="154" t="s">
        <v>10</v>
      </c>
      <c r="V154" s="154" t="s">
        <v>10</v>
      </c>
      <c r="W154" s="268"/>
      <c r="X154" s="154" t="s">
        <v>10</v>
      </c>
      <c r="Y154" s="291" t="s">
        <v>10</v>
      </c>
      <c r="Z154" s="154" t="s">
        <v>10</v>
      </c>
      <c r="AA154" s="154" t="s">
        <v>11</v>
      </c>
      <c r="AB154" s="154" t="s">
        <v>10</v>
      </c>
      <c r="AC154" s="154" t="s">
        <v>11</v>
      </c>
      <c r="AD154" s="154" t="s">
        <v>10</v>
      </c>
      <c r="AE154" s="154" t="s">
        <v>10</v>
      </c>
      <c r="AF154" s="154" t="s">
        <v>11</v>
      </c>
      <c r="AG154" s="154" t="s">
        <v>11</v>
      </c>
      <c r="AH154" s="154" t="s">
        <v>10</v>
      </c>
      <c r="AI154" s="154" t="s">
        <v>11</v>
      </c>
      <c r="AJ154" s="154" t="s">
        <v>10</v>
      </c>
      <c r="AK154" s="154" t="s">
        <v>10</v>
      </c>
      <c r="AL154" s="154"/>
      <c r="AM154" s="154" t="s">
        <v>10</v>
      </c>
      <c r="AN154" s="404" t="s">
        <v>10</v>
      </c>
      <c r="AO154" s="84"/>
      <c r="AP154" s="84"/>
      <c r="AQ154" s="4"/>
      <c r="AR154" s="67"/>
      <c r="AS154" s="4"/>
      <c r="AT154" s="2"/>
      <c r="AU154" s="67"/>
      <c r="AV154" s="4"/>
      <c r="AW154" s="67"/>
    </row>
    <row r="155" spans="1:49" ht="34.5" customHeight="1">
      <c r="A155" s="255" t="s">
        <v>56</v>
      </c>
      <c r="B155" s="356" t="s">
        <v>101</v>
      </c>
      <c r="C155" s="357">
        <f>G155*0.66</f>
        <v>-0.66</v>
      </c>
      <c r="D155" s="358">
        <f>E155+F155</f>
        <v>1</v>
      </c>
      <c r="E155" s="256">
        <f>COUNTIF(K155:AM155,"W")+COUNTIF(K155:AM155,"WL")+COUNTIF(K155:AM155,"WLL")+COUNTIF(K155:AM155,"WW")+COUNTIF(K155:AM155,"WW")+COUNTIF(K155:AM155,"WWL")+COUNTIF(K155:AM155,"WWL")+COUNTIF(K155:AM155,"WWW")+COUNTIF(K155:AM155,"WWW")+COUNTIF(K155:AM155,"WWW")</f>
        <v>0</v>
      </c>
      <c r="F155" s="256">
        <f>COUNTIF(K155:AM155,"L")+COUNTIF(K155:AM155,"WL")+COUNTIF(K155:AM155,"WWL")+COUNTIF(K155:AM155,"LL")+COUNTIF(K155:AM155,"LL")+COUNTIF(K155:AM155,"WLL")+COUNTIF(K155:AM155,"WLL")+COUNTIF(K155:AM155,"LLL")+COUNTIF(K155:AM155,"LLL")+COUNTIF(K155:AM155,"LLL")</f>
        <v>1</v>
      </c>
      <c r="G155" s="257">
        <f>E155-F155</f>
        <v>-1</v>
      </c>
      <c r="H155" s="257">
        <f>SUM(E155/D155%)</f>
        <v>0</v>
      </c>
      <c r="I155" s="324">
        <v>-9</v>
      </c>
      <c r="J155" s="306">
        <f>I155-C155</f>
        <v>-8.34</v>
      </c>
      <c r="K155" s="325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268"/>
      <c r="X155" s="154"/>
      <c r="Y155" s="291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 t="s">
        <v>11</v>
      </c>
      <c r="AL155" s="154"/>
      <c r="AM155" s="154"/>
      <c r="AN155" s="404"/>
      <c r="AO155" s="84"/>
      <c r="AP155" s="84"/>
      <c r="AQ155" s="4"/>
      <c r="AR155" s="67"/>
      <c r="AS155" s="4"/>
      <c r="AT155" s="2"/>
      <c r="AU155" s="67"/>
      <c r="AV155" s="4"/>
      <c r="AW155" s="67"/>
    </row>
    <row r="156" spans="1:49" ht="34.5" customHeight="1">
      <c r="A156" s="255" t="s">
        <v>104</v>
      </c>
      <c r="B156" s="356" t="s">
        <v>101</v>
      </c>
      <c r="C156" s="357">
        <f t="shared" si="27"/>
        <v>-0.66</v>
      </c>
      <c r="D156" s="358">
        <f aca="true" t="shared" si="34" ref="D156:D164">E156+F156</f>
        <v>5</v>
      </c>
      <c r="E156" s="256">
        <f t="shared" si="32"/>
        <v>2</v>
      </c>
      <c r="F156" s="256">
        <f t="shared" si="33"/>
        <v>3</v>
      </c>
      <c r="G156" s="257">
        <f t="shared" si="28"/>
        <v>-1</v>
      </c>
      <c r="H156" s="257">
        <f t="shared" si="29"/>
        <v>40</v>
      </c>
      <c r="I156" s="324">
        <v>10</v>
      </c>
      <c r="J156" s="306">
        <f t="shared" si="31"/>
        <v>10.66</v>
      </c>
      <c r="K156" s="325" t="s">
        <v>11</v>
      </c>
      <c r="L156" s="154" t="s">
        <v>11</v>
      </c>
      <c r="M156" s="154"/>
      <c r="N156" s="154" t="s">
        <v>11</v>
      </c>
      <c r="O156" s="154" t="s">
        <v>10</v>
      </c>
      <c r="P156" s="154"/>
      <c r="Q156" s="154"/>
      <c r="R156" s="154"/>
      <c r="S156" s="154" t="s">
        <v>10</v>
      </c>
      <c r="T156" s="154"/>
      <c r="U156" s="154"/>
      <c r="V156" s="154"/>
      <c r="W156" s="268"/>
      <c r="X156" s="154"/>
      <c r="Y156" s="291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404"/>
      <c r="AO156" s="84"/>
      <c r="AP156" s="84"/>
      <c r="AQ156" s="4"/>
      <c r="AR156" s="67"/>
      <c r="AS156" s="4"/>
      <c r="AT156" s="2"/>
      <c r="AU156" s="67"/>
      <c r="AV156" s="4"/>
      <c r="AW156" s="67"/>
    </row>
    <row r="157" spans="1:49" ht="34.5" customHeight="1">
      <c r="A157" s="255" t="s">
        <v>105</v>
      </c>
      <c r="B157" s="356" t="s">
        <v>101</v>
      </c>
      <c r="C157" s="357">
        <f t="shared" si="27"/>
        <v>-0.66</v>
      </c>
      <c r="D157" s="358">
        <f t="shared" si="34"/>
        <v>23</v>
      </c>
      <c r="E157" s="256">
        <f t="shared" si="32"/>
        <v>11</v>
      </c>
      <c r="F157" s="256">
        <f t="shared" si="33"/>
        <v>12</v>
      </c>
      <c r="G157" s="257">
        <f t="shared" si="28"/>
        <v>-1</v>
      </c>
      <c r="H157" s="257">
        <f t="shared" si="29"/>
        <v>47.826086956521735</v>
      </c>
      <c r="I157" s="324">
        <v>-1</v>
      </c>
      <c r="J157" s="309">
        <f t="shared" si="31"/>
        <v>-0.33999999999999997</v>
      </c>
      <c r="K157" s="325" t="s">
        <v>11</v>
      </c>
      <c r="L157" s="154" t="s">
        <v>10</v>
      </c>
      <c r="M157" s="154" t="s">
        <v>11</v>
      </c>
      <c r="N157" s="154"/>
      <c r="O157" s="154"/>
      <c r="P157" s="154" t="s">
        <v>10</v>
      </c>
      <c r="Q157" s="154" t="s">
        <v>11</v>
      </c>
      <c r="R157" s="154" t="s">
        <v>10</v>
      </c>
      <c r="S157" s="154" t="s">
        <v>11</v>
      </c>
      <c r="T157" s="154"/>
      <c r="U157" s="154"/>
      <c r="V157" s="154" t="s">
        <v>10</v>
      </c>
      <c r="W157" s="268"/>
      <c r="X157" s="154" t="s">
        <v>11</v>
      </c>
      <c r="Y157" s="291" t="s">
        <v>10</v>
      </c>
      <c r="Z157" s="154" t="s">
        <v>11</v>
      </c>
      <c r="AA157" s="154" t="s">
        <v>11</v>
      </c>
      <c r="AB157" s="154" t="s">
        <v>11</v>
      </c>
      <c r="AC157" s="154" t="s">
        <v>10</v>
      </c>
      <c r="AD157" s="154" t="s">
        <v>11</v>
      </c>
      <c r="AE157" s="154" t="s">
        <v>10</v>
      </c>
      <c r="AF157" s="154" t="s">
        <v>11</v>
      </c>
      <c r="AG157" s="154" t="s">
        <v>10</v>
      </c>
      <c r="AH157" s="154" t="s">
        <v>357</v>
      </c>
      <c r="AI157" s="154" t="s">
        <v>11</v>
      </c>
      <c r="AJ157" s="154" t="s">
        <v>11</v>
      </c>
      <c r="AK157" s="154"/>
      <c r="AL157" s="154"/>
      <c r="AM157" s="154" t="s">
        <v>10</v>
      </c>
      <c r="AN157" s="404" t="s">
        <v>10</v>
      </c>
      <c r="AO157" s="84"/>
      <c r="AP157" s="84"/>
      <c r="AQ157" s="4"/>
      <c r="AR157" s="67"/>
      <c r="AS157" s="4"/>
      <c r="AT157" s="2"/>
      <c r="AU157" s="67"/>
      <c r="AV157" s="4"/>
      <c r="AW157" s="67"/>
    </row>
    <row r="158" spans="1:49" s="110" customFormat="1" ht="34.5" customHeight="1" thickBot="1">
      <c r="A158" s="258" t="s">
        <v>113</v>
      </c>
      <c r="B158" s="359" t="s">
        <v>101</v>
      </c>
      <c r="C158" s="360">
        <f t="shared" si="27"/>
        <v>3.3000000000000003</v>
      </c>
      <c r="D158" s="361">
        <f t="shared" si="34"/>
        <v>25</v>
      </c>
      <c r="E158" s="259">
        <f t="shared" si="32"/>
        <v>15</v>
      </c>
      <c r="F158" s="259">
        <f t="shared" si="33"/>
        <v>10</v>
      </c>
      <c r="G158" s="260">
        <f t="shared" si="28"/>
        <v>5</v>
      </c>
      <c r="H158" s="260">
        <f t="shared" si="29"/>
        <v>60</v>
      </c>
      <c r="I158" s="326">
        <v>28</v>
      </c>
      <c r="J158" s="307">
        <f t="shared" si="31"/>
        <v>24.7</v>
      </c>
      <c r="K158" s="327" t="s">
        <v>10</v>
      </c>
      <c r="L158" s="261" t="s">
        <v>10</v>
      </c>
      <c r="M158" s="261" t="s">
        <v>10</v>
      </c>
      <c r="N158" s="261" t="s">
        <v>10</v>
      </c>
      <c r="O158" s="261" t="s">
        <v>10</v>
      </c>
      <c r="P158" s="261" t="s">
        <v>11</v>
      </c>
      <c r="Q158" s="261" t="s">
        <v>10</v>
      </c>
      <c r="R158" s="261" t="s">
        <v>11</v>
      </c>
      <c r="S158" s="261"/>
      <c r="T158" s="261" t="s">
        <v>10</v>
      </c>
      <c r="U158" s="261" t="s">
        <v>10</v>
      </c>
      <c r="V158" s="261" t="s">
        <v>11</v>
      </c>
      <c r="W158" s="269"/>
      <c r="X158" s="261"/>
      <c r="Y158" s="292" t="s">
        <v>10</v>
      </c>
      <c r="Z158" s="261" t="s">
        <v>10</v>
      </c>
      <c r="AA158" s="261" t="s">
        <v>10</v>
      </c>
      <c r="AB158" s="261" t="s">
        <v>11</v>
      </c>
      <c r="AC158" s="261" t="s">
        <v>11</v>
      </c>
      <c r="AD158" s="261" t="s">
        <v>11</v>
      </c>
      <c r="AE158" s="261" t="s">
        <v>11</v>
      </c>
      <c r="AF158" s="261" t="s">
        <v>11</v>
      </c>
      <c r="AG158" s="261" t="s">
        <v>11</v>
      </c>
      <c r="AH158" s="261" t="s">
        <v>10</v>
      </c>
      <c r="AI158" s="261" t="s">
        <v>10</v>
      </c>
      <c r="AJ158" s="261" t="s">
        <v>10</v>
      </c>
      <c r="AK158" s="261" t="s">
        <v>11</v>
      </c>
      <c r="AL158" s="261"/>
      <c r="AM158" s="261" t="s">
        <v>10</v>
      </c>
      <c r="AN158" s="405" t="s">
        <v>10</v>
      </c>
      <c r="AO158" s="262"/>
      <c r="AP158" s="262"/>
      <c r="AQ158" s="263"/>
      <c r="AR158" s="264"/>
      <c r="AS158" s="263"/>
      <c r="AT158" s="265"/>
      <c r="AU158" s="264"/>
      <c r="AV158" s="263"/>
      <c r="AW158" s="264"/>
    </row>
    <row r="159" spans="1:49" ht="34.5" customHeight="1">
      <c r="A159" s="255" t="s">
        <v>106</v>
      </c>
      <c r="B159" s="356" t="s">
        <v>107</v>
      </c>
      <c r="C159" s="357">
        <f t="shared" si="27"/>
        <v>3.3000000000000003</v>
      </c>
      <c r="D159" s="358">
        <f t="shared" si="34"/>
        <v>27</v>
      </c>
      <c r="E159" s="256">
        <f t="shared" si="32"/>
        <v>16</v>
      </c>
      <c r="F159" s="256">
        <f t="shared" si="33"/>
        <v>11</v>
      </c>
      <c r="G159" s="257">
        <f t="shared" si="28"/>
        <v>5</v>
      </c>
      <c r="H159" s="257">
        <f t="shared" si="29"/>
        <v>59.25925925925925</v>
      </c>
      <c r="I159" s="324">
        <v>9</v>
      </c>
      <c r="J159" s="306">
        <f t="shared" si="31"/>
        <v>5.699999999999999</v>
      </c>
      <c r="K159" s="325" t="s">
        <v>10</v>
      </c>
      <c r="L159" s="154" t="s">
        <v>10</v>
      </c>
      <c r="M159" s="154" t="s">
        <v>10</v>
      </c>
      <c r="N159" s="154" t="s">
        <v>10</v>
      </c>
      <c r="O159" s="154" t="s">
        <v>11</v>
      </c>
      <c r="P159" s="154"/>
      <c r="Q159" s="154" t="s">
        <v>11</v>
      </c>
      <c r="R159" s="154" t="s">
        <v>11</v>
      </c>
      <c r="S159" s="154"/>
      <c r="T159" s="154" t="s">
        <v>10</v>
      </c>
      <c r="U159" s="154" t="s">
        <v>10</v>
      </c>
      <c r="V159" s="154" t="s">
        <v>10</v>
      </c>
      <c r="W159" s="268" t="s">
        <v>10</v>
      </c>
      <c r="X159" s="154" t="s">
        <v>11</v>
      </c>
      <c r="Y159" s="291" t="s">
        <v>10</v>
      </c>
      <c r="Z159" s="154" t="s">
        <v>11</v>
      </c>
      <c r="AA159" s="154" t="s">
        <v>11</v>
      </c>
      <c r="AB159" s="154" t="s">
        <v>11</v>
      </c>
      <c r="AC159" s="154" t="s">
        <v>11</v>
      </c>
      <c r="AD159" s="154" t="s">
        <v>11</v>
      </c>
      <c r="AE159" s="154"/>
      <c r="AF159" s="154" t="s">
        <v>10</v>
      </c>
      <c r="AG159" s="154" t="s">
        <v>10</v>
      </c>
      <c r="AH159" s="154" t="s">
        <v>10</v>
      </c>
      <c r="AI159" s="154" t="s">
        <v>361</v>
      </c>
      <c r="AJ159" s="154" t="s">
        <v>11</v>
      </c>
      <c r="AK159" s="154" t="s">
        <v>10</v>
      </c>
      <c r="AL159" s="154" t="s">
        <v>10</v>
      </c>
      <c r="AM159" s="154" t="s">
        <v>10</v>
      </c>
      <c r="AN159" s="404" t="s">
        <v>11</v>
      </c>
      <c r="AO159" s="84"/>
      <c r="AP159" s="84"/>
      <c r="AQ159" s="4"/>
      <c r="AR159" s="67"/>
      <c r="AS159" s="4"/>
      <c r="AT159" s="2"/>
      <c r="AU159" s="67"/>
      <c r="AV159" s="4"/>
      <c r="AW159" s="67"/>
    </row>
    <row r="160" spans="1:49" ht="34.5" customHeight="1">
      <c r="A160" s="270" t="s">
        <v>108</v>
      </c>
      <c r="B160" s="356" t="s">
        <v>107</v>
      </c>
      <c r="C160" s="357">
        <f t="shared" si="27"/>
        <v>-5.94</v>
      </c>
      <c r="D160" s="358">
        <f t="shared" si="34"/>
        <v>27</v>
      </c>
      <c r="E160" s="256">
        <f t="shared" si="32"/>
        <v>9</v>
      </c>
      <c r="F160" s="256">
        <f t="shared" si="33"/>
        <v>18</v>
      </c>
      <c r="G160" s="257">
        <f t="shared" si="28"/>
        <v>-9</v>
      </c>
      <c r="H160" s="257">
        <f t="shared" si="29"/>
        <v>33.33333333333333</v>
      </c>
      <c r="I160" s="324">
        <v>8</v>
      </c>
      <c r="J160" s="306">
        <f t="shared" si="31"/>
        <v>13.940000000000001</v>
      </c>
      <c r="K160" s="325" t="s">
        <v>10</v>
      </c>
      <c r="L160" s="154" t="s">
        <v>11</v>
      </c>
      <c r="M160" s="154" t="s">
        <v>11</v>
      </c>
      <c r="N160" s="154" t="s">
        <v>10</v>
      </c>
      <c r="O160" s="154" t="s">
        <v>11</v>
      </c>
      <c r="P160" s="154"/>
      <c r="Q160" s="154" t="s">
        <v>11</v>
      </c>
      <c r="R160" s="154" t="s">
        <v>11</v>
      </c>
      <c r="S160" s="154" t="s">
        <v>11</v>
      </c>
      <c r="T160" s="154" t="s">
        <v>11</v>
      </c>
      <c r="U160" s="154" t="s">
        <v>11</v>
      </c>
      <c r="V160" s="154" t="s">
        <v>11</v>
      </c>
      <c r="W160" s="268" t="s">
        <v>11</v>
      </c>
      <c r="X160" s="154" t="s">
        <v>11</v>
      </c>
      <c r="Y160" s="291" t="s">
        <v>11</v>
      </c>
      <c r="Z160" s="154" t="s">
        <v>10</v>
      </c>
      <c r="AA160" s="154" t="s">
        <v>10</v>
      </c>
      <c r="AB160" s="154" t="s">
        <v>10</v>
      </c>
      <c r="AC160" s="154" t="s">
        <v>11</v>
      </c>
      <c r="AD160" s="154" t="s">
        <v>11</v>
      </c>
      <c r="AE160" s="154"/>
      <c r="AF160" s="154" t="s">
        <v>10</v>
      </c>
      <c r="AG160" s="154" t="s">
        <v>11</v>
      </c>
      <c r="AH160" s="154" t="s">
        <v>11</v>
      </c>
      <c r="AI160" s="154" t="s">
        <v>10</v>
      </c>
      <c r="AJ160" s="154" t="s">
        <v>10</v>
      </c>
      <c r="AK160" s="154" t="s">
        <v>11</v>
      </c>
      <c r="AL160" s="154" t="s">
        <v>10</v>
      </c>
      <c r="AM160" s="154" t="s">
        <v>11</v>
      </c>
      <c r="AN160" s="404" t="s">
        <v>10</v>
      </c>
      <c r="AO160" s="84"/>
      <c r="AP160" s="84"/>
      <c r="AQ160" s="4"/>
      <c r="AR160" s="67"/>
      <c r="AS160" s="4"/>
      <c r="AT160" s="2"/>
      <c r="AU160" s="67"/>
      <c r="AV160" s="4"/>
      <c r="AW160" s="67"/>
    </row>
    <row r="161" spans="1:49" ht="34.5" customHeight="1">
      <c r="A161" s="255" t="s">
        <v>110</v>
      </c>
      <c r="B161" s="356" t="s">
        <v>107</v>
      </c>
      <c r="C161" s="357">
        <f t="shared" si="27"/>
        <v>0</v>
      </c>
      <c r="D161" s="358">
        <f t="shared" si="34"/>
        <v>28</v>
      </c>
      <c r="E161" s="256">
        <f t="shared" si="32"/>
        <v>14</v>
      </c>
      <c r="F161" s="256">
        <f t="shared" si="33"/>
        <v>14</v>
      </c>
      <c r="G161" s="257">
        <f t="shared" si="28"/>
        <v>0</v>
      </c>
      <c r="H161" s="257">
        <f t="shared" si="29"/>
        <v>49.99999999999999</v>
      </c>
      <c r="I161" s="324">
        <v>15</v>
      </c>
      <c r="J161" s="306">
        <f t="shared" si="31"/>
        <v>15</v>
      </c>
      <c r="K161" s="325" t="s">
        <v>10</v>
      </c>
      <c r="L161" s="154" t="s">
        <v>10</v>
      </c>
      <c r="M161" s="154" t="s">
        <v>10</v>
      </c>
      <c r="N161" s="154" t="s">
        <v>11</v>
      </c>
      <c r="O161" s="154" t="s">
        <v>11</v>
      </c>
      <c r="P161" s="154"/>
      <c r="Q161" s="154" t="s">
        <v>11</v>
      </c>
      <c r="R161" s="154" t="s">
        <v>10</v>
      </c>
      <c r="S161" s="154" t="s">
        <v>10</v>
      </c>
      <c r="T161" s="154" t="s">
        <v>10</v>
      </c>
      <c r="U161" s="154" t="s">
        <v>10</v>
      </c>
      <c r="V161" s="154" t="s">
        <v>11</v>
      </c>
      <c r="W161" s="268" t="s">
        <v>11</v>
      </c>
      <c r="X161" s="154" t="s">
        <v>11</v>
      </c>
      <c r="Y161" s="291" t="s">
        <v>10</v>
      </c>
      <c r="Z161" s="154" t="s">
        <v>358</v>
      </c>
      <c r="AA161" s="154" t="s">
        <v>10</v>
      </c>
      <c r="AB161" s="154" t="s">
        <v>11</v>
      </c>
      <c r="AC161" s="154" t="s">
        <v>10</v>
      </c>
      <c r="AD161" s="154" t="s">
        <v>11</v>
      </c>
      <c r="AE161" s="154"/>
      <c r="AF161" s="154" t="s">
        <v>11</v>
      </c>
      <c r="AG161" s="154" t="s">
        <v>11</v>
      </c>
      <c r="AH161" s="154" t="s">
        <v>357</v>
      </c>
      <c r="AI161" s="154"/>
      <c r="AJ161" s="154" t="s">
        <v>10</v>
      </c>
      <c r="AK161" s="154" t="s">
        <v>10</v>
      </c>
      <c r="AL161" s="154" t="s">
        <v>11</v>
      </c>
      <c r="AM161" s="154" t="s">
        <v>11</v>
      </c>
      <c r="AN161" s="404" t="s">
        <v>10</v>
      </c>
      <c r="AO161" s="84"/>
      <c r="AP161" s="84"/>
      <c r="AQ161" s="4"/>
      <c r="AR161" s="67"/>
      <c r="AS161" s="4"/>
      <c r="AT161" s="2"/>
      <c r="AU161" s="67"/>
      <c r="AV161" s="4"/>
      <c r="AW161" s="67"/>
    </row>
    <row r="162" spans="1:49" ht="34.5" customHeight="1">
      <c r="A162" s="255" t="s">
        <v>111</v>
      </c>
      <c r="B162" s="356" t="s">
        <v>107</v>
      </c>
      <c r="C162" s="357">
        <f t="shared" si="27"/>
        <v>-3.96</v>
      </c>
      <c r="D162" s="358">
        <f t="shared" si="34"/>
        <v>26</v>
      </c>
      <c r="E162" s="256">
        <f t="shared" si="32"/>
        <v>10</v>
      </c>
      <c r="F162" s="256">
        <f t="shared" si="33"/>
        <v>16</v>
      </c>
      <c r="G162" s="257">
        <f t="shared" si="28"/>
        <v>-6</v>
      </c>
      <c r="H162" s="257">
        <f t="shared" si="29"/>
        <v>38.46153846153846</v>
      </c>
      <c r="I162" s="324">
        <v>16</v>
      </c>
      <c r="J162" s="306">
        <f t="shared" si="31"/>
        <v>19.96</v>
      </c>
      <c r="K162" s="325" t="s">
        <v>11</v>
      </c>
      <c r="L162" s="154" t="s">
        <v>10</v>
      </c>
      <c r="M162" s="154" t="s">
        <v>10</v>
      </c>
      <c r="N162" s="154" t="s">
        <v>10</v>
      </c>
      <c r="O162" s="154" t="s">
        <v>11</v>
      </c>
      <c r="P162" s="154"/>
      <c r="Q162" s="154" t="s">
        <v>10</v>
      </c>
      <c r="R162" s="154" t="s">
        <v>11</v>
      </c>
      <c r="S162" s="154" t="s">
        <v>11</v>
      </c>
      <c r="T162" s="154" t="s">
        <v>10</v>
      </c>
      <c r="U162" s="154" t="s">
        <v>11</v>
      </c>
      <c r="V162" s="154" t="s">
        <v>11</v>
      </c>
      <c r="W162" s="268" t="s">
        <v>11</v>
      </c>
      <c r="X162" s="154" t="s">
        <v>11</v>
      </c>
      <c r="Y162" s="291" t="s">
        <v>11</v>
      </c>
      <c r="Z162" s="154"/>
      <c r="AA162" s="154" t="s">
        <v>10</v>
      </c>
      <c r="AB162" s="154" t="s">
        <v>357</v>
      </c>
      <c r="AC162" s="154" t="s">
        <v>11</v>
      </c>
      <c r="AD162" s="154" t="s">
        <v>11</v>
      </c>
      <c r="AE162" s="154"/>
      <c r="AF162" s="154" t="s">
        <v>11</v>
      </c>
      <c r="AG162" s="154" t="s">
        <v>10</v>
      </c>
      <c r="AH162" s="154"/>
      <c r="AI162" s="154" t="s">
        <v>11</v>
      </c>
      <c r="AJ162" s="154" t="s">
        <v>11</v>
      </c>
      <c r="AK162" s="154" t="s">
        <v>11</v>
      </c>
      <c r="AL162" s="154" t="s">
        <v>10</v>
      </c>
      <c r="AM162" s="154" t="s">
        <v>11</v>
      </c>
      <c r="AN162" s="404" t="s">
        <v>10</v>
      </c>
      <c r="AO162" s="84"/>
      <c r="AP162" s="84"/>
      <c r="AQ162" s="4"/>
      <c r="AR162" s="67"/>
      <c r="AS162" s="4"/>
      <c r="AT162" s="2"/>
      <c r="AU162" s="67"/>
      <c r="AV162" s="4"/>
      <c r="AW162" s="67"/>
    </row>
    <row r="163" spans="1:49" s="110" customFormat="1" ht="34.5" customHeight="1" thickBot="1">
      <c r="A163" s="258" t="s">
        <v>112</v>
      </c>
      <c r="B163" s="359" t="s">
        <v>107</v>
      </c>
      <c r="C163" s="360">
        <f t="shared" si="27"/>
        <v>-3.3000000000000003</v>
      </c>
      <c r="D163" s="358">
        <f t="shared" si="34"/>
        <v>25</v>
      </c>
      <c r="E163" s="256">
        <f t="shared" si="32"/>
        <v>10</v>
      </c>
      <c r="F163" s="256">
        <f t="shared" si="33"/>
        <v>15</v>
      </c>
      <c r="G163" s="257">
        <f t="shared" si="28"/>
        <v>-5</v>
      </c>
      <c r="H163" s="260">
        <f t="shared" si="29"/>
        <v>40</v>
      </c>
      <c r="I163" s="326">
        <v>14</v>
      </c>
      <c r="J163" s="307">
        <f t="shared" si="31"/>
        <v>17.3</v>
      </c>
      <c r="K163" s="327" t="s">
        <v>11</v>
      </c>
      <c r="L163" s="261" t="s">
        <v>11</v>
      </c>
      <c r="M163" s="261" t="s">
        <v>11</v>
      </c>
      <c r="N163" s="261" t="s">
        <v>10</v>
      </c>
      <c r="O163" s="261" t="s">
        <v>10</v>
      </c>
      <c r="P163" s="261"/>
      <c r="Q163" s="261" t="s">
        <v>10</v>
      </c>
      <c r="R163" s="261" t="s">
        <v>10</v>
      </c>
      <c r="S163" s="261" t="s">
        <v>11</v>
      </c>
      <c r="T163" s="261" t="s">
        <v>11</v>
      </c>
      <c r="U163" s="261" t="s">
        <v>11</v>
      </c>
      <c r="V163" s="261" t="s">
        <v>11</v>
      </c>
      <c r="W163" s="269" t="s">
        <v>11</v>
      </c>
      <c r="X163" s="261" t="s">
        <v>10</v>
      </c>
      <c r="Y163" s="292" t="s">
        <v>11</v>
      </c>
      <c r="Z163" s="261" t="s">
        <v>11</v>
      </c>
      <c r="AA163" s="261" t="s">
        <v>11</v>
      </c>
      <c r="AB163" s="261"/>
      <c r="AC163" s="261" t="s">
        <v>10</v>
      </c>
      <c r="AD163" s="261" t="s">
        <v>11</v>
      </c>
      <c r="AE163" s="261"/>
      <c r="AF163" s="261" t="s">
        <v>10</v>
      </c>
      <c r="AG163" s="261" t="s">
        <v>10</v>
      </c>
      <c r="AH163" s="261"/>
      <c r="AI163" s="261" t="s">
        <v>11</v>
      </c>
      <c r="AJ163" s="261" t="s">
        <v>11</v>
      </c>
      <c r="AK163" s="261" t="s">
        <v>10</v>
      </c>
      <c r="AL163" s="261" t="s">
        <v>10</v>
      </c>
      <c r="AM163" s="261" t="s">
        <v>11</v>
      </c>
      <c r="AN163" s="405" t="s">
        <v>11</v>
      </c>
      <c r="AO163" s="262"/>
      <c r="AP163" s="262"/>
      <c r="AQ163" s="263"/>
      <c r="AR163" s="264"/>
      <c r="AS163" s="263"/>
      <c r="AT163" s="265"/>
      <c r="AU163" s="264"/>
      <c r="AV163" s="263"/>
      <c r="AW163" s="264"/>
    </row>
    <row r="164" spans="1:49" ht="34.5" customHeight="1">
      <c r="A164" s="270" t="s">
        <v>189</v>
      </c>
      <c r="B164" s="356" t="s">
        <v>369</v>
      </c>
      <c r="C164" s="357">
        <f t="shared" si="27"/>
        <v>-2.64</v>
      </c>
      <c r="D164" s="358">
        <f t="shared" si="34"/>
        <v>12</v>
      </c>
      <c r="E164" s="256">
        <f t="shared" si="32"/>
        <v>4</v>
      </c>
      <c r="F164" s="256">
        <f t="shared" si="33"/>
        <v>8</v>
      </c>
      <c r="G164" s="257">
        <f t="shared" si="28"/>
        <v>-4</v>
      </c>
      <c r="H164" s="257">
        <f t="shared" si="29"/>
        <v>33.333333333333336</v>
      </c>
      <c r="I164" s="324">
        <v>20</v>
      </c>
      <c r="J164" s="306">
        <v>20</v>
      </c>
      <c r="K164" s="325"/>
      <c r="L164" s="154"/>
      <c r="M164" s="154"/>
      <c r="N164" s="154"/>
      <c r="O164" s="154" t="s">
        <v>11</v>
      </c>
      <c r="P164" s="154" t="s">
        <v>11</v>
      </c>
      <c r="Q164" s="154" t="s">
        <v>11</v>
      </c>
      <c r="R164" s="154"/>
      <c r="S164" s="154" t="s">
        <v>11</v>
      </c>
      <c r="T164" s="154"/>
      <c r="U164" s="154"/>
      <c r="V164" s="154" t="s">
        <v>11</v>
      </c>
      <c r="W164" s="268"/>
      <c r="X164" s="154"/>
      <c r="Y164" s="291" t="s">
        <v>10</v>
      </c>
      <c r="Z164" s="154"/>
      <c r="AA164" s="154"/>
      <c r="AB164" s="154"/>
      <c r="AC164" s="154"/>
      <c r="AD164" s="154"/>
      <c r="AE164" s="154"/>
      <c r="AF164" s="154"/>
      <c r="AG164" s="154" t="s">
        <v>11</v>
      </c>
      <c r="AH164" s="154" t="s">
        <v>357</v>
      </c>
      <c r="AI164" s="154" t="s">
        <v>10</v>
      </c>
      <c r="AJ164" s="154" t="s">
        <v>11</v>
      </c>
      <c r="AK164" s="154"/>
      <c r="AL164" s="154" t="s">
        <v>11</v>
      </c>
      <c r="AM164" s="154"/>
      <c r="AN164" s="404"/>
      <c r="AO164" s="84"/>
      <c r="AP164" s="84"/>
      <c r="AQ164" s="4"/>
      <c r="AR164" s="67"/>
      <c r="AS164" s="4"/>
      <c r="AT164" s="2"/>
      <c r="AU164" s="67"/>
      <c r="AV164" s="4"/>
      <c r="AW164" s="67"/>
    </row>
    <row r="165" spans="1:49" ht="34.5" customHeight="1">
      <c r="A165" s="255" t="s">
        <v>142</v>
      </c>
      <c r="B165" s="356" t="s">
        <v>148</v>
      </c>
      <c r="C165" s="357">
        <f t="shared" si="27"/>
        <v>0.66</v>
      </c>
      <c r="D165" s="358">
        <f aca="true" t="shared" si="35" ref="D165:D173">E165+F165</f>
        <v>25</v>
      </c>
      <c r="E165" s="256">
        <f t="shared" si="32"/>
        <v>13</v>
      </c>
      <c r="F165" s="256">
        <f t="shared" si="33"/>
        <v>12</v>
      </c>
      <c r="G165" s="257">
        <f t="shared" si="28"/>
        <v>1</v>
      </c>
      <c r="H165" s="257">
        <f t="shared" si="29"/>
        <v>52</v>
      </c>
      <c r="I165" s="324">
        <v>23</v>
      </c>
      <c r="J165" s="306">
        <f>I165-C165</f>
        <v>22.34</v>
      </c>
      <c r="K165" s="325"/>
      <c r="L165" s="154" t="s">
        <v>10</v>
      </c>
      <c r="M165" s="154" t="s">
        <v>10</v>
      </c>
      <c r="N165" s="154" t="s">
        <v>11</v>
      </c>
      <c r="O165" s="154" t="s">
        <v>11</v>
      </c>
      <c r="P165" s="154" t="s">
        <v>11</v>
      </c>
      <c r="Q165" s="154" t="s">
        <v>11</v>
      </c>
      <c r="R165" s="154" t="s">
        <v>10</v>
      </c>
      <c r="S165" s="154" t="s">
        <v>11</v>
      </c>
      <c r="T165" s="154" t="s">
        <v>11</v>
      </c>
      <c r="U165" s="154" t="s">
        <v>11</v>
      </c>
      <c r="V165" s="154"/>
      <c r="W165" s="268" t="s">
        <v>10</v>
      </c>
      <c r="X165" s="154" t="s">
        <v>10</v>
      </c>
      <c r="Y165" s="291" t="s">
        <v>10</v>
      </c>
      <c r="Z165" s="154"/>
      <c r="AA165" s="154" t="s">
        <v>10</v>
      </c>
      <c r="AB165" s="154" t="s">
        <v>10</v>
      </c>
      <c r="AC165" s="154" t="s">
        <v>11</v>
      </c>
      <c r="AD165" s="154" t="s">
        <v>11</v>
      </c>
      <c r="AE165" s="154" t="s">
        <v>10</v>
      </c>
      <c r="AF165" s="154" t="s">
        <v>10</v>
      </c>
      <c r="AG165" s="154" t="s">
        <v>11</v>
      </c>
      <c r="AH165" s="154" t="s">
        <v>10</v>
      </c>
      <c r="AI165" s="154" t="s">
        <v>10</v>
      </c>
      <c r="AJ165" s="154" t="s">
        <v>10</v>
      </c>
      <c r="AK165" s="154"/>
      <c r="AL165" s="154" t="s">
        <v>11</v>
      </c>
      <c r="AM165" s="154" t="s">
        <v>11</v>
      </c>
      <c r="AN165" s="404" t="s">
        <v>11</v>
      </c>
      <c r="AO165" s="84"/>
      <c r="AP165" s="84"/>
      <c r="AQ165" s="4"/>
      <c r="AR165" s="67"/>
      <c r="AS165" s="4"/>
      <c r="AT165" s="2"/>
      <c r="AU165" s="67"/>
      <c r="AV165" s="4"/>
      <c r="AW165" s="67"/>
    </row>
    <row r="166" spans="1:49" ht="34.5" customHeight="1">
      <c r="A166" s="255" t="s">
        <v>241</v>
      </c>
      <c r="B166" s="356" t="s">
        <v>148</v>
      </c>
      <c r="C166" s="357">
        <f t="shared" si="27"/>
        <v>0</v>
      </c>
      <c r="D166" s="358">
        <f t="shared" si="35"/>
        <v>0</v>
      </c>
      <c r="E166" s="256">
        <f t="shared" si="32"/>
        <v>0</v>
      </c>
      <c r="F166" s="256">
        <f t="shared" si="33"/>
        <v>0</v>
      </c>
      <c r="G166" s="257">
        <f t="shared" si="28"/>
        <v>0</v>
      </c>
      <c r="H166" s="257" t="e">
        <f t="shared" si="29"/>
        <v>#DIV/0!</v>
      </c>
      <c r="I166" s="324">
        <v>14</v>
      </c>
      <c r="J166" s="306">
        <v>15</v>
      </c>
      <c r="K166" s="325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268"/>
      <c r="X166" s="154"/>
      <c r="Y166" s="291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404"/>
      <c r="AO166" s="84"/>
      <c r="AP166" s="84"/>
      <c r="AQ166" s="4"/>
      <c r="AR166" s="67"/>
      <c r="AS166" s="4"/>
      <c r="AT166" s="2"/>
      <c r="AU166" s="67"/>
      <c r="AV166" s="4"/>
      <c r="AW166" s="67"/>
    </row>
    <row r="167" spans="1:49" ht="34.5" customHeight="1">
      <c r="A167" s="255" t="s">
        <v>217</v>
      </c>
      <c r="B167" s="356" t="s">
        <v>148</v>
      </c>
      <c r="C167" s="357">
        <f t="shared" si="27"/>
        <v>0</v>
      </c>
      <c r="D167" s="358">
        <f t="shared" si="35"/>
        <v>0</v>
      </c>
      <c r="E167" s="256">
        <f t="shared" si="32"/>
        <v>0</v>
      </c>
      <c r="F167" s="256">
        <f t="shared" si="33"/>
        <v>0</v>
      </c>
      <c r="G167" s="257">
        <f t="shared" si="28"/>
        <v>0</v>
      </c>
      <c r="H167" s="257" t="e">
        <f t="shared" si="29"/>
        <v>#DIV/0!</v>
      </c>
      <c r="I167" s="324">
        <v>12</v>
      </c>
      <c r="J167" s="306">
        <f aca="true" t="shared" si="36" ref="J167:J173">I167-C167</f>
        <v>12</v>
      </c>
      <c r="K167" s="325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268"/>
      <c r="X167" s="154"/>
      <c r="Y167" s="291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404"/>
      <c r="AO167" s="84"/>
      <c r="AP167" s="84"/>
      <c r="AQ167" s="4"/>
      <c r="AR167" s="67"/>
      <c r="AS167" s="4"/>
      <c r="AT167" s="2"/>
      <c r="AU167" s="67"/>
      <c r="AV167" s="4"/>
      <c r="AW167" s="67"/>
    </row>
    <row r="168" spans="1:49" ht="34.5" customHeight="1">
      <c r="A168" s="255" t="s">
        <v>376</v>
      </c>
      <c r="B168" s="356" t="s">
        <v>148</v>
      </c>
      <c r="C168" s="357">
        <f>G168*0.66</f>
        <v>-0.66</v>
      </c>
      <c r="D168" s="358">
        <f>E168+F168</f>
        <v>1</v>
      </c>
      <c r="E168" s="256">
        <f t="shared" si="32"/>
        <v>0</v>
      </c>
      <c r="F168" s="256">
        <f t="shared" si="33"/>
        <v>1</v>
      </c>
      <c r="G168" s="257">
        <f aca="true" t="shared" si="37" ref="G168:G173">E168-F168</f>
        <v>-1</v>
      </c>
      <c r="H168" s="257">
        <f>SUM(E168/D168%)</f>
        <v>0</v>
      </c>
      <c r="I168" s="324">
        <v>15</v>
      </c>
      <c r="J168" s="306">
        <v>15</v>
      </c>
      <c r="K168" s="325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268"/>
      <c r="X168" s="154" t="s">
        <v>11</v>
      </c>
      <c r="Y168" s="291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404"/>
      <c r="AO168" s="84"/>
      <c r="AP168" s="84"/>
      <c r="AQ168" s="4"/>
      <c r="AR168" s="67"/>
      <c r="AS168" s="4"/>
      <c r="AT168" s="2"/>
      <c r="AU168" s="67"/>
      <c r="AV168" s="4"/>
      <c r="AW168" s="67"/>
    </row>
    <row r="169" spans="1:49" ht="34.5" customHeight="1">
      <c r="A169" s="255" t="s">
        <v>224</v>
      </c>
      <c r="B169" s="356" t="s">
        <v>148</v>
      </c>
      <c r="C169" s="357">
        <f t="shared" si="27"/>
        <v>-3.3000000000000003</v>
      </c>
      <c r="D169" s="358">
        <f t="shared" si="35"/>
        <v>15</v>
      </c>
      <c r="E169" s="256">
        <f t="shared" si="32"/>
        <v>5</v>
      </c>
      <c r="F169" s="256">
        <f t="shared" si="33"/>
        <v>10</v>
      </c>
      <c r="G169" s="257">
        <f t="shared" si="37"/>
        <v>-5</v>
      </c>
      <c r="H169" s="257">
        <f t="shared" si="29"/>
        <v>33.333333333333336</v>
      </c>
      <c r="I169" s="324">
        <v>16</v>
      </c>
      <c r="J169" s="306">
        <f t="shared" si="36"/>
        <v>19.3</v>
      </c>
      <c r="K169" s="325"/>
      <c r="L169" s="154"/>
      <c r="M169" s="154"/>
      <c r="N169" s="154" t="s">
        <v>11</v>
      </c>
      <c r="O169" s="154"/>
      <c r="P169" s="154"/>
      <c r="Q169" s="154"/>
      <c r="R169" s="154" t="s">
        <v>10</v>
      </c>
      <c r="S169" s="154" t="s">
        <v>11</v>
      </c>
      <c r="T169" s="154" t="s">
        <v>11</v>
      </c>
      <c r="U169" s="154" t="s">
        <v>10</v>
      </c>
      <c r="V169" s="154" t="s">
        <v>11</v>
      </c>
      <c r="W169" s="268" t="s">
        <v>11</v>
      </c>
      <c r="X169" s="154"/>
      <c r="Y169" s="291"/>
      <c r="Z169" s="154"/>
      <c r="AA169" s="154" t="s">
        <v>11</v>
      </c>
      <c r="AB169" s="154" t="s">
        <v>11</v>
      </c>
      <c r="AC169" s="154" t="s">
        <v>10</v>
      </c>
      <c r="AD169" s="154" t="s">
        <v>11</v>
      </c>
      <c r="AE169" s="154" t="s">
        <v>11</v>
      </c>
      <c r="AF169" s="154" t="s">
        <v>10</v>
      </c>
      <c r="AG169" s="154" t="s">
        <v>11</v>
      </c>
      <c r="AH169" s="154"/>
      <c r="AI169" s="154"/>
      <c r="AJ169" s="154"/>
      <c r="AK169" s="154"/>
      <c r="AL169" s="154"/>
      <c r="AM169" s="154" t="s">
        <v>10</v>
      </c>
      <c r="AN169" s="404" t="s">
        <v>10</v>
      </c>
      <c r="AO169" s="84"/>
      <c r="AP169" s="84"/>
      <c r="AQ169" s="4"/>
      <c r="AR169" s="67"/>
      <c r="AS169" s="4"/>
      <c r="AT169" s="2"/>
      <c r="AU169" s="67"/>
      <c r="AV169" s="4"/>
      <c r="AW169" s="67"/>
    </row>
    <row r="170" spans="1:49" ht="34.5" customHeight="1">
      <c r="A170" s="255" t="s">
        <v>172</v>
      </c>
      <c r="B170" s="356" t="s">
        <v>148</v>
      </c>
      <c r="C170" s="357">
        <f t="shared" si="27"/>
        <v>3.96</v>
      </c>
      <c r="D170" s="358">
        <f t="shared" si="35"/>
        <v>24</v>
      </c>
      <c r="E170" s="256">
        <f t="shared" si="32"/>
        <v>15</v>
      </c>
      <c r="F170" s="256">
        <f t="shared" si="33"/>
        <v>9</v>
      </c>
      <c r="G170" s="257">
        <f t="shared" si="37"/>
        <v>6</v>
      </c>
      <c r="H170" s="257">
        <f t="shared" si="29"/>
        <v>62.5</v>
      </c>
      <c r="I170" s="324">
        <v>10</v>
      </c>
      <c r="J170" s="306">
        <f t="shared" si="36"/>
        <v>6.04</v>
      </c>
      <c r="K170" s="325"/>
      <c r="L170" s="154" t="s">
        <v>11</v>
      </c>
      <c r="M170" s="154" t="s">
        <v>10</v>
      </c>
      <c r="N170" s="154" t="s">
        <v>11</v>
      </c>
      <c r="O170" s="154" t="s">
        <v>10</v>
      </c>
      <c r="P170" s="154" t="s">
        <v>10</v>
      </c>
      <c r="Q170" s="154" t="s">
        <v>10</v>
      </c>
      <c r="R170" s="154" t="s">
        <v>10</v>
      </c>
      <c r="S170" s="154" t="s">
        <v>10</v>
      </c>
      <c r="T170" s="154" t="s">
        <v>11</v>
      </c>
      <c r="U170" s="154" t="s">
        <v>10</v>
      </c>
      <c r="V170" s="154" t="s">
        <v>10</v>
      </c>
      <c r="W170" s="268" t="s">
        <v>10</v>
      </c>
      <c r="X170" s="154" t="s">
        <v>10</v>
      </c>
      <c r="Y170" s="291" t="s">
        <v>11</v>
      </c>
      <c r="Z170" s="154"/>
      <c r="AA170" s="154" t="s">
        <v>11</v>
      </c>
      <c r="AB170" s="154" t="s">
        <v>11</v>
      </c>
      <c r="AC170" s="154" t="s">
        <v>11</v>
      </c>
      <c r="AD170" s="154" t="s">
        <v>10</v>
      </c>
      <c r="AE170" s="154" t="s">
        <v>10</v>
      </c>
      <c r="AF170" s="154" t="s">
        <v>10</v>
      </c>
      <c r="AG170" s="154"/>
      <c r="AH170" s="154"/>
      <c r="AI170" s="154" t="s">
        <v>10</v>
      </c>
      <c r="AJ170" s="154" t="s">
        <v>10</v>
      </c>
      <c r="AK170" s="154"/>
      <c r="AL170" s="154" t="s">
        <v>11</v>
      </c>
      <c r="AM170" s="154" t="s">
        <v>11</v>
      </c>
      <c r="AN170" s="404" t="s">
        <v>11</v>
      </c>
      <c r="AO170" s="84"/>
      <c r="AP170" s="84"/>
      <c r="AQ170" s="4"/>
      <c r="AR170" s="67"/>
      <c r="AS170" s="4"/>
      <c r="AT170" s="2"/>
      <c r="AU170" s="67"/>
      <c r="AV170" s="4"/>
      <c r="AW170" s="67"/>
    </row>
    <row r="171" spans="1:49" ht="34.5" customHeight="1">
      <c r="A171" s="255" t="s">
        <v>171</v>
      </c>
      <c r="B171" s="356" t="s">
        <v>148</v>
      </c>
      <c r="C171" s="357">
        <f t="shared" si="27"/>
        <v>-1.32</v>
      </c>
      <c r="D171" s="358">
        <f t="shared" si="35"/>
        <v>2</v>
      </c>
      <c r="E171" s="256">
        <f t="shared" si="32"/>
        <v>0</v>
      </c>
      <c r="F171" s="256">
        <f t="shared" si="33"/>
        <v>2</v>
      </c>
      <c r="G171" s="257">
        <f t="shared" si="37"/>
        <v>-2</v>
      </c>
      <c r="H171" s="257">
        <f t="shared" si="29"/>
        <v>0</v>
      </c>
      <c r="I171" s="324">
        <v>2</v>
      </c>
      <c r="J171" s="306">
        <f t="shared" si="36"/>
        <v>3.3200000000000003</v>
      </c>
      <c r="K171" s="325"/>
      <c r="L171" s="154" t="s">
        <v>11</v>
      </c>
      <c r="M171" s="154" t="s">
        <v>11</v>
      </c>
      <c r="N171" s="154"/>
      <c r="O171" s="154"/>
      <c r="P171" s="154"/>
      <c r="Q171" s="154"/>
      <c r="R171" s="154"/>
      <c r="S171" s="154"/>
      <c r="T171" s="154"/>
      <c r="U171" s="154"/>
      <c r="V171" s="154"/>
      <c r="W171" s="268"/>
      <c r="X171" s="154"/>
      <c r="Y171" s="291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404"/>
      <c r="AO171" s="84"/>
      <c r="AP171" s="84"/>
      <c r="AQ171" s="4"/>
      <c r="AR171" s="67"/>
      <c r="AS171" s="4"/>
      <c r="AT171" s="2"/>
      <c r="AU171" s="67"/>
      <c r="AV171" s="4"/>
      <c r="AW171" s="67"/>
    </row>
    <row r="172" spans="1:49" ht="34.5" customHeight="1">
      <c r="A172" s="255" t="s">
        <v>173</v>
      </c>
      <c r="B172" s="356" t="s">
        <v>148</v>
      </c>
      <c r="C172" s="357">
        <f t="shared" si="27"/>
        <v>5.28</v>
      </c>
      <c r="D172" s="358">
        <f t="shared" si="35"/>
        <v>26</v>
      </c>
      <c r="E172" s="256">
        <f t="shared" si="32"/>
        <v>17</v>
      </c>
      <c r="F172" s="256">
        <f t="shared" si="33"/>
        <v>9</v>
      </c>
      <c r="G172" s="257">
        <f t="shared" si="37"/>
        <v>8</v>
      </c>
      <c r="H172" s="257">
        <f t="shared" si="29"/>
        <v>65.38461538461539</v>
      </c>
      <c r="I172" s="324">
        <v>-5</v>
      </c>
      <c r="J172" s="306">
        <f t="shared" si="36"/>
        <v>-10.280000000000001</v>
      </c>
      <c r="K172" s="325"/>
      <c r="L172" s="154" t="s">
        <v>11</v>
      </c>
      <c r="M172" s="154" t="s">
        <v>10</v>
      </c>
      <c r="N172" s="154" t="s">
        <v>10</v>
      </c>
      <c r="O172" s="154" t="s">
        <v>10</v>
      </c>
      <c r="P172" s="154" t="s">
        <v>10</v>
      </c>
      <c r="Q172" s="154" t="s">
        <v>10</v>
      </c>
      <c r="R172" s="154" t="s">
        <v>11</v>
      </c>
      <c r="S172" s="154" t="s">
        <v>10</v>
      </c>
      <c r="T172" s="154" t="s">
        <v>10</v>
      </c>
      <c r="U172" s="154" t="s">
        <v>11</v>
      </c>
      <c r="V172" s="154" t="s">
        <v>10</v>
      </c>
      <c r="W172" s="268" t="s">
        <v>10</v>
      </c>
      <c r="X172" s="154" t="s">
        <v>10</v>
      </c>
      <c r="Y172" s="291" t="s">
        <v>11</v>
      </c>
      <c r="Z172" s="154"/>
      <c r="AA172" s="154" t="s">
        <v>11</v>
      </c>
      <c r="AB172" s="154" t="s">
        <v>10</v>
      </c>
      <c r="AC172" s="154" t="s">
        <v>10</v>
      </c>
      <c r="AD172" s="154" t="s">
        <v>11</v>
      </c>
      <c r="AE172" s="154" t="s">
        <v>11</v>
      </c>
      <c r="AF172" s="154" t="s">
        <v>10</v>
      </c>
      <c r="AG172" s="154" t="s">
        <v>10</v>
      </c>
      <c r="AH172" s="154" t="s">
        <v>10</v>
      </c>
      <c r="AI172" s="154" t="s">
        <v>10</v>
      </c>
      <c r="AJ172" s="154" t="s">
        <v>11</v>
      </c>
      <c r="AK172" s="154"/>
      <c r="AL172" s="154" t="s">
        <v>11</v>
      </c>
      <c r="AM172" s="154" t="s">
        <v>10</v>
      </c>
      <c r="AN172" s="404" t="s">
        <v>10</v>
      </c>
      <c r="AO172" s="84"/>
      <c r="AP172" s="84"/>
      <c r="AQ172" s="4"/>
      <c r="AR172" s="67"/>
      <c r="AS172" s="4"/>
      <c r="AT172" s="2"/>
      <c r="AU172" s="67"/>
      <c r="AV172" s="4"/>
      <c r="AW172" s="67"/>
    </row>
    <row r="173" spans="1:49" ht="34.5" customHeight="1">
      <c r="A173" s="255" t="s">
        <v>174</v>
      </c>
      <c r="B173" s="356" t="s">
        <v>148</v>
      </c>
      <c r="C173" s="357">
        <f t="shared" si="27"/>
        <v>3.96</v>
      </c>
      <c r="D173" s="358">
        <f t="shared" si="35"/>
        <v>26</v>
      </c>
      <c r="E173" s="256">
        <f t="shared" si="32"/>
        <v>16</v>
      </c>
      <c r="F173" s="256">
        <f t="shared" si="33"/>
        <v>10</v>
      </c>
      <c r="G173" s="257">
        <f t="shared" si="37"/>
        <v>6</v>
      </c>
      <c r="H173" s="257">
        <f t="shared" si="29"/>
        <v>61.53846153846153</v>
      </c>
      <c r="I173" s="324">
        <v>3</v>
      </c>
      <c r="J173" s="306">
        <f t="shared" si="36"/>
        <v>-0.96</v>
      </c>
      <c r="K173" s="325"/>
      <c r="L173" s="154" t="s">
        <v>10</v>
      </c>
      <c r="M173" s="154" t="s">
        <v>10</v>
      </c>
      <c r="N173" s="154" t="s">
        <v>10</v>
      </c>
      <c r="O173" s="154" t="s">
        <v>11</v>
      </c>
      <c r="P173" s="154" t="s">
        <v>11</v>
      </c>
      <c r="Q173" s="154" t="s">
        <v>11</v>
      </c>
      <c r="R173" s="154" t="s">
        <v>11</v>
      </c>
      <c r="S173" s="154" t="s">
        <v>10</v>
      </c>
      <c r="T173" s="154" t="s">
        <v>10</v>
      </c>
      <c r="U173" s="154" t="s">
        <v>11</v>
      </c>
      <c r="V173" s="154" t="s">
        <v>10</v>
      </c>
      <c r="W173" s="268" t="s">
        <v>10</v>
      </c>
      <c r="X173" s="154" t="s">
        <v>10</v>
      </c>
      <c r="Y173" s="291" t="s">
        <v>10</v>
      </c>
      <c r="Z173" s="154"/>
      <c r="AA173" s="154" t="s">
        <v>10</v>
      </c>
      <c r="AB173" s="154" t="s">
        <v>10</v>
      </c>
      <c r="AC173" s="154" t="s">
        <v>11</v>
      </c>
      <c r="AD173" s="154" t="s">
        <v>10</v>
      </c>
      <c r="AE173" s="154" t="s">
        <v>11</v>
      </c>
      <c r="AF173" s="154" t="s">
        <v>11</v>
      </c>
      <c r="AG173" s="154" t="s">
        <v>10</v>
      </c>
      <c r="AH173" s="154" t="s">
        <v>10</v>
      </c>
      <c r="AI173" s="154" t="s">
        <v>10</v>
      </c>
      <c r="AJ173" s="154" t="s">
        <v>11</v>
      </c>
      <c r="AK173" s="154"/>
      <c r="AL173" s="154" t="s">
        <v>11</v>
      </c>
      <c r="AM173" s="154" t="s">
        <v>10</v>
      </c>
      <c r="AN173" s="404" t="s">
        <v>10</v>
      </c>
      <c r="AO173" s="84"/>
      <c r="AP173" s="84"/>
      <c r="AQ173" s="4"/>
      <c r="AR173" s="67"/>
      <c r="AS173" s="4"/>
      <c r="AT173" s="2"/>
      <c r="AU173" s="67"/>
      <c r="AV173" s="4"/>
      <c r="AW173" s="67"/>
    </row>
    <row r="174" spans="1:49" ht="34.5" customHeight="1">
      <c r="A174" s="179"/>
      <c r="B174" s="365"/>
      <c r="C174" s="366"/>
      <c r="D174" s="367"/>
      <c r="E174" s="54"/>
      <c r="F174" s="54"/>
      <c r="G174" s="180"/>
      <c r="H174" s="152"/>
      <c r="I174" s="331"/>
      <c r="J174" s="306"/>
      <c r="K174" s="325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268"/>
      <c r="X174" s="154"/>
      <c r="Y174" s="291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404"/>
      <c r="AO174" s="84"/>
      <c r="AP174" s="84"/>
      <c r="AQ174" s="68"/>
      <c r="AR174" s="67"/>
      <c r="AS174" s="4"/>
      <c r="AT174" s="2"/>
      <c r="AU174" s="67"/>
      <c r="AV174" s="4"/>
      <c r="AW174" s="67"/>
    </row>
    <row r="175" spans="1:49" ht="34.5" customHeight="1">
      <c r="A175" s="179"/>
      <c r="B175" s="365"/>
      <c r="C175" s="366"/>
      <c r="D175" s="367"/>
      <c r="E175" s="54"/>
      <c r="F175" s="54"/>
      <c r="G175" s="180"/>
      <c r="H175" s="152"/>
      <c r="I175" s="331"/>
      <c r="J175" s="306"/>
      <c r="K175" s="325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268"/>
      <c r="X175" s="154"/>
      <c r="Y175" s="291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404"/>
      <c r="AO175" s="84"/>
      <c r="AP175" s="84"/>
      <c r="AQ175" s="68"/>
      <c r="AR175" s="67"/>
      <c r="AS175" s="4"/>
      <c r="AT175" s="2"/>
      <c r="AU175" s="67"/>
      <c r="AV175" s="4"/>
      <c r="AW175" s="67"/>
    </row>
    <row r="176" spans="1:49" ht="34.5" customHeight="1">
      <c r="A176" s="179"/>
      <c r="B176" s="365"/>
      <c r="C176" s="366"/>
      <c r="D176" s="367"/>
      <c r="E176" s="54"/>
      <c r="F176" s="54"/>
      <c r="G176" s="180"/>
      <c r="H176" s="152"/>
      <c r="I176" s="331"/>
      <c r="J176" s="306"/>
      <c r="K176" s="325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268"/>
      <c r="X176" s="154"/>
      <c r="Y176" s="291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404"/>
      <c r="AO176" s="84"/>
      <c r="AP176" s="84"/>
      <c r="AQ176" s="68"/>
      <c r="AR176" s="67"/>
      <c r="AS176" s="4"/>
      <c r="AT176" s="2"/>
      <c r="AU176" s="67"/>
      <c r="AV176" s="4"/>
      <c r="AW176" s="67"/>
    </row>
    <row r="177" spans="1:49" ht="24.75" customHeight="1">
      <c r="A177" s="84"/>
      <c r="B177" s="368"/>
      <c r="C177" s="369"/>
      <c r="D177" s="367"/>
      <c r="E177" s="54"/>
      <c r="F177" s="54"/>
      <c r="G177" s="180"/>
      <c r="H177" s="152"/>
      <c r="I177" s="332"/>
      <c r="J177" s="310"/>
      <c r="K177" s="325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268"/>
      <c r="X177" s="154"/>
      <c r="Y177" s="291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404"/>
      <c r="AO177" s="84"/>
      <c r="AP177" s="84"/>
      <c r="AQ177" s="4"/>
      <c r="AR177" s="67"/>
      <c r="AS177" s="4"/>
      <c r="AT177" s="2"/>
      <c r="AU177" s="67"/>
      <c r="AV177" s="4"/>
      <c r="AW177" s="67"/>
    </row>
    <row r="178" spans="1:49" ht="24.75" customHeight="1">
      <c r="A178" s="84"/>
      <c r="B178" s="368"/>
      <c r="C178" s="369"/>
      <c r="D178" s="367"/>
      <c r="E178" s="54"/>
      <c r="F178" s="54"/>
      <c r="G178" s="180"/>
      <c r="H178" s="152"/>
      <c r="I178" s="332"/>
      <c r="J178" s="310"/>
      <c r="K178" s="325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268"/>
      <c r="X178" s="154"/>
      <c r="Y178" s="291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404"/>
      <c r="AO178" s="84"/>
      <c r="AP178" s="84"/>
      <c r="AQ178" s="4"/>
      <c r="AR178" s="67"/>
      <c r="AS178" s="4"/>
      <c r="AT178" s="2"/>
      <c r="AU178" s="67"/>
      <c r="AV178" s="4"/>
      <c r="AW178" s="67"/>
    </row>
    <row r="179" spans="1:49" ht="24.75" customHeight="1">
      <c r="A179" s="84"/>
      <c r="B179" s="368"/>
      <c r="C179" s="366"/>
      <c r="D179" s="367"/>
      <c r="E179" s="54"/>
      <c r="F179" s="54"/>
      <c r="G179" s="180"/>
      <c r="H179" s="152"/>
      <c r="I179" s="332"/>
      <c r="J179" s="310"/>
      <c r="K179" s="325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268"/>
      <c r="X179" s="154"/>
      <c r="Y179" s="291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404"/>
      <c r="AO179" s="84"/>
      <c r="AP179" s="84"/>
      <c r="AQ179" s="4"/>
      <c r="AR179" s="67"/>
      <c r="AS179" s="4"/>
      <c r="AT179" s="2"/>
      <c r="AU179" s="67"/>
      <c r="AV179" s="67"/>
      <c r="AW179" s="67"/>
    </row>
    <row r="180" spans="1:49" ht="24.75" customHeight="1">
      <c r="A180" s="84"/>
      <c r="B180" s="368"/>
      <c r="C180" s="369"/>
      <c r="D180" s="367"/>
      <c r="E180" s="54"/>
      <c r="F180" s="54"/>
      <c r="G180" s="180"/>
      <c r="H180" s="152"/>
      <c r="I180" s="332"/>
      <c r="J180" s="310"/>
      <c r="K180" s="325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268"/>
      <c r="X180" s="154"/>
      <c r="Y180" s="291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404"/>
      <c r="AO180" s="84"/>
      <c r="AP180" s="84"/>
      <c r="AQ180" s="4"/>
      <c r="AR180" s="67"/>
      <c r="AS180" s="4"/>
      <c r="AT180" s="2"/>
      <c r="AU180" s="67"/>
      <c r="AV180" s="4"/>
      <c r="AW180" s="67"/>
    </row>
    <row r="181" spans="1:49" ht="24.75" customHeight="1">
      <c r="A181" s="84"/>
      <c r="B181" s="368"/>
      <c r="C181" s="366"/>
      <c r="D181" s="367"/>
      <c r="E181" s="54"/>
      <c r="F181" s="54"/>
      <c r="G181" s="180"/>
      <c r="H181" s="152"/>
      <c r="I181" s="332"/>
      <c r="J181" s="310"/>
      <c r="K181" s="325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268"/>
      <c r="X181" s="154"/>
      <c r="Y181" s="291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404"/>
      <c r="AO181" s="84"/>
      <c r="AP181" s="84"/>
      <c r="AQ181" s="4"/>
      <c r="AR181" s="67"/>
      <c r="AS181" s="4"/>
      <c r="AT181" s="2"/>
      <c r="AU181" s="67"/>
      <c r="AV181" s="4"/>
      <c r="AW181" s="67"/>
    </row>
    <row r="182" spans="1:49" ht="24.75" customHeight="1">
      <c r="A182" s="84"/>
      <c r="B182" s="368"/>
      <c r="C182" s="369"/>
      <c r="D182" s="367"/>
      <c r="E182" s="54"/>
      <c r="F182" s="54"/>
      <c r="G182" s="180"/>
      <c r="H182" s="152"/>
      <c r="I182" s="332"/>
      <c r="J182" s="310"/>
      <c r="K182" s="325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268"/>
      <c r="X182" s="154"/>
      <c r="Y182" s="291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404"/>
      <c r="AO182" s="84"/>
      <c r="AP182" s="84"/>
      <c r="AQ182" s="4"/>
      <c r="AR182" s="67"/>
      <c r="AS182" s="4"/>
      <c r="AT182" s="2"/>
      <c r="AU182" s="67"/>
      <c r="AV182" s="4"/>
      <c r="AW182" s="67"/>
    </row>
    <row r="183" spans="1:49" ht="24.75" customHeight="1">
      <c r="A183" s="84"/>
      <c r="B183" s="368"/>
      <c r="C183" s="369"/>
      <c r="D183" s="367"/>
      <c r="E183" s="54"/>
      <c r="F183" s="54"/>
      <c r="G183" s="180"/>
      <c r="H183" s="152"/>
      <c r="I183" s="332"/>
      <c r="J183" s="310"/>
      <c r="K183" s="325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268"/>
      <c r="X183" s="154"/>
      <c r="Y183" s="291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404"/>
      <c r="AO183" s="84"/>
      <c r="AP183" s="84"/>
      <c r="AQ183" s="4"/>
      <c r="AR183" s="67"/>
      <c r="AS183" s="4"/>
      <c r="AT183" s="2"/>
      <c r="AU183" s="67"/>
      <c r="AV183" s="4"/>
      <c r="AW183" s="67"/>
    </row>
    <row r="184" spans="1:49" ht="24.75" customHeight="1">
      <c r="A184" s="84"/>
      <c r="B184" s="368"/>
      <c r="C184" s="366"/>
      <c r="D184" s="367"/>
      <c r="E184" s="54"/>
      <c r="F184" s="54"/>
      <c r="G184" s="180"/>
      <c r="H184" s="152"/>
      <c r="I184" s="332"/>
      <c r="J184" s="310"/>
      <c r="K184" s="325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268"/>
      <c r="X184" s="154"/>
      <c r="Y184" s="291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404"/>
      <c r="AO184" s="84"/>
      <c r="AP184" s="84"/>
      <c r="AQ184" s="4"/>
      <c r="AR184" s="67"/>
      <c r="AS184" s="4"/>
      <c r="AT184" s="2"/>
      <c r="AU184" s="67"/>
      <c r="AV184" s="4"/>
      <c r="AW184" s="67"/>
    </row>
    <row r="185" spans="1:49" ht="24.75" customHeight="1">
      <c r="A185" s="84"/>
      <c r="B185" s="368"/>
      <c r="C185" s="366"/>
      <c r="D185" s="367"/>
      <c r="E185" s="54"/>
      <c r="F185" s="54"/>
      <c r="G185" s="180"/>
      <c r="H185" s="152"/>
      <c r="I185" s="332"/>
      <c r="J185" s="310"/>
      <c r="K185" s="325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268"/>
      <c r="X185" s="154"/>
      <c r="Y185" s="291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404"/>
      <c r="AO185" s="84"/>
      <c r="AP185" s="84"/>
      <c r="AQ185" s="4"/>
      <c r="AR185" s="67"/>
      <c r="AS185" s="4"/>
      <c r="AT185" s="2"/>
      <c r="AU185" s="67"/>
      <c r="AV185" s="4"/>
      <c r="AW185" s="67"/>
    </row>
    <row r="186" spans="1:49" ht="24.75" customHeight="1">
      <c r="A186" s="84"/>
      <c r="B186" s="368"/>
      <c r="C186" s="366"/>
      <c r="D186" s="367"/>
      <c r="E186" s="54"/>
      <c r="F186" s="54"/>
      <c r="G186" s="180"/>
      <c r="H186" s="152"/>
      <c r="I186" s="332"/>
      <c r="J186" s="310"/>
      <c r="K186" s="325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268"/>
      <c r="X186" s="154"/>
      <c r="Y186" s="291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404"/>
      <c r="AO186" s="84"/>
      <c r="AP186" s="84"/>
      <c r="AQ186" s="4"/>
      <c r="AR186" s="67"/>
      <c r="AS186" s="4"/>
      <c r="AT186" s="2"/>
      <c r="AU186" s="67"/>
      <c r="AV186" s="4"/>
      <c r="AW186" s="67"/>
    </row>
    <row r="187" spans="1:49" ht="24.75" customHeight="1">
      <c r="A187" s="84"/>
      <c r="B187" s="368"/>
      <c r="C187" s="366"/>
      <c r="D187" s="367"/>
      <c r="E187" s="54"/>
      <c r="F187" s="54"/>
      <c r="G187" s="180"/>
      <c r="H187" s="152"/>
      <c r="I187" s="332"/>
      <c r="J187" s="310"/>
      <c r="K187" s="325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268"/>
      <c r="X187" s="154"/>
      <c r="Y187" s="291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404"/>
      <c r="AO187" s="84"/>
      <c r="AP187" s="84"/>
      <c r="AQ187" s="4"/>
      <c r="AR187" s="67"/>
      <c r="AS187" s="4"/>
      <c r="AT187" s="2"/>
      <c r="AU187" s="67"/>
      <c r="AV187" s="4"/>
      <c r="AW187" s="67"/>
    </row>
    <row r="188" spans="1:49" ht="24.75" customHeight="1">
      <c r="A188" s="84"/>
      <c r="B188" s="368"/>
      <c r="C188" s="369"/>
      <c r="D188" s="367"/>
      <c r="E188" s="54"/>
      <c r="F188" s="54"/>
      <c r="G188" s="180"/>
      <c r="H188" s="152"/>
      <c r="I188" s="332"/>
      <c r="J188" s="310"/>
      <c r="K188" s="325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268"/>
      <c r="X188" s="154"/>
      <c r="Y188" s="291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404"/>
      <c r="AO188" s="84"/>
      <c r="AP188" s="84"/>
      <c r="AQ188" s="4"/>
      <c r="AR188" s="67"/>
      <c r="AS188" s="4"/>
      <c r="AT188" s="2"/>
      <c r="AU188" s="67"/>
      <c r="AV188" s="4"/>
      <c r="AW188" s="67"/>
    </row>
    <row r="189" spans="1:49" ht="24.75" customHeight="1">
      <c r="A189" s="84"/>
      <c r="B189" s="368"/>
      <c r="C189" s="369"/>
      <c r="D189" s="367"/>
      <c r="E189" s="54"/>
      <c r="F189" s="54"/>
      <c r="G189" s="180"/>
      <c r="H189" s="152"/>
      <c r="I189" s="332"/>
      <c r="J189" s="310"/>
      <c r="K189" s="325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268"/>
      <c r="X189" s="154"/>
      <c r="Y189" s="291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404"/>
      <c r="AO189" s="84"/>
      <c r="AP189" s="84"/>
      <c r="AQ189" s="4"/>
      <c r="AR189" s="67"/>
      <c r="AS189" s="4"/>
      <c r="AT189" s="2"/>
      <c r="AU189" s="67"/>
      <c r="AV189" s="4"/>
      <c r="AW189" s="67"/>
    </row>
    <row r="190" spans="1:49" ht="24.75" customHeight="1">
      <c r="A190" s="84"/>
      <c r="B190" s="368"/>
      <c r="C190" s="369"/>
      <c r="D190" s="367"/>
      <c r="E190" s="54"/>
      <c r="F190" s="54"/>
      <c r="G190" s="180"/>
      <c r="H190" s="152"/>
      <c r="I190" s="332"/>
      <c r="J190" s="310"/>
      <c r="K190" s="325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268"/>
      <c r="X190" s="154"/>
      <c r="Y190" s="291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404"/>
      <c r="AO190" s="84"/>
      <c r="AP190" s="84"/>
      <c r="AQ190" s="4"/>
      <c r="AR190" s="67"/>
      <c r="AS190" s="4"/>
      <c r="AT190" s="2"/>
      <c r="AU190" s="67"/>
      <c r="AV190" s="4"/>
      <c r="AW190" s="67"/>
    </row>
    <row r="191" spans="1:49" ht="24.75" customHeight="1">
      <c r="A191" s="84"/>
      <c r="B191" s="368"/>
      <c r="C191" s="366"/>
      <c r="D191" s="367"/>
      <c r="E191" s="54"/>
      <c r="F191" s="54"/>
      <c r="G191" s="180"/>
      <c r="H191" s="152"/>
      <c r="I191" s="332"/>
      <c r="J191" s="310"/>
      <c r="K191" s="325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268"/>
      <c r="X191" s="154"/>
      <c r="Y191" s="291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404"/>
      <c r="AO191" s="84"/>
      <c r="AP191" s="84"/>
      <c r="AQ191" s="4"/>
      <c r="AR191" s="67"/>
      <c r="AS191" s="4"/>
      <c r="AT191" s="2"/>
      <c r="AU191" s="67"/>
      <c r="AV191" s="4"/>
      <c r="AW191" s="67"/>
    </row>
    <row r="192" spans="1:49" ht="24.75" customHeight="1">
      <c r="A192" s="84"/>
      <c r="B192" s="368"/>
      <c r="C192" s="366"/>
      <c r="D192" s="367"/>
      <c r="E192" s="54"/>
      <c r="F192" s="54"/>
      <c r="G192" s="180"/>
      <c r="H192" s="152"/>
      <c r="I192" s="332"/>
      <c r="J192" s="310"/>
      <c r="K192" s="325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268"/>
      <c r="X192" s="154"/>
      <c r="Y192" s="291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404"/>
      <c r="AO192" s="84"/>
      <c r="AP192" s="84"/>
      <c r="AQ192" s="4"/>
      <c r="AR192" s="67"/>
      <c r="AS192" s="4"/>
      <c r="AT192" s="2"/>
      <c r="AU192" s="67"/>
      <c r="AV192" s="4"/>
      <c r="AW192" s="67"/>
    </row>
    <row r="193" spans="1:49" ht="24.75" customHeight="1">
      <c r="A193" s="84"/>
      <c r="B193" s="368"/>
      <c r="C193" s="366"/>
      <c r="D193" s="367"/>
      <c r="E193" s="54"/>
      <c r="F193" s="54"/>
      <c r="G193" s="180"/>
      <c r="H193" s="152"/>
      <c r="I193" s="332"/>
      <c r="J193" s="310"/>
      <c r="K193" s="325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268"/>
      <c r="X193" s="154"/>
      <c r="Y193" s="291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404"/>
      <c r="AO193" s="84"/>
      <c r="AP193" s="84"/>
      <c r="AQ193" s="4"/>
      <c r="AR193" s="67"/>
      <c r="AS193" s="4"/>
      <c r="AT193" s="2"/>
      <c r="AU193" s="67"/>
      <c r="AV193" s="4"/>
      <c r="AW193" s="67"/>
    </row>
    <row r="194" spans="1:49" ht="24.75" customHeight="1">
      <c r="A194" s="84"/>
      <c r="B194" s="368"/>
      <c r="C194" s="366"/>
      <c r="D194" s="367"/>
      <c r="E194" s="54"/>
      <c r="F194" s="54"/>
      <c r="G194" s="180"/>
      <c r="H194" s="152"/>
      <c r="I194" s="332"/>
      <c r="J194" s="310"/>
      <c r="K194" s="325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268"/>
      <c r="X194" s="154"/>
      <c r="Y194" s="291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404"/>
      <c r="AO194" s="84"/>
      <c r="AP194" s="84"/>
      <c r="AQ194" s="4"/>
      <c r="AR194" s="67"/>
      <c r="AS194" s="4"/>
      <c r="AT194" s="2"/>
      <c r="AU194" s="67"/>
      <c r="AV194" s="4"/>
      <c r="AW194" s="67"/>
    </row>
    <row r="195" spans="1:49" ht="24.75" customHeight="1">
      <c r="A195" s="84"/>
      <c r="B195" s="368"/>
      <c r="C195" s="366"/>
      <c r="D195" s="367"/>
      <c r="E195" s="54"/>
      <c r="F195" s="54"/>
      <c r="G195" s="180"/>
      <c r="H195" s="152"/>
      <c r="I195" s="332"/>
      <c r="J195" s="310"/>
      <c r="K195" s="325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268"/>
      <c r="X195" s="154"/>
      <c r="Y195" s="291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404"/>
      <c r="AO195" s="84"/>
      <c r="AP195" s="84"/>
      <c r="AQ195" s="4"/>
      <c r="AR195" s="67"/>
      <c r="AS195" s="4"/>
      <c r="AT195" s="2"/>
      <c r="AU195" s="67"/>
      <c r="AV195" s="4"/>
      <c r="AW195" s="67"/>
    </row>
    <row r="196" spans="1:10" ht="39">
      <c r="A196" s="30"/>
      <c r="B196" s="370"/>
      <c r="C196" s="371"/>
      <c r="E196" s="55"/>
      <c r="F196" s="55"/>
      <c r="G196" s="181"/>
      <c r="H196" s="155"/>
      <c r="I196" s="333"/>
      <c r="J196" s="311"/>
    </row>
    <row r="197" spans="1:10" ht="39">
      <c r="A197" s="30"/>
      <c r="B197" s="370"/>
      <c r="C197" s="371"/>
      <c r="E197" s="55"/>
      <c r="F197" s="55"/>
      <c r="G197" s="181"/>
      <c r="H197" s="155"/>
      <c r="I197" s="333"/>
      <c r="J197" s="311"/>
    </row>
    <row r="198" spans="1:10" ht="39">
      <c r="A198" s="30"/>
      <c r="B198" s="370"/>
      <c r="C198" s="371"/>
      <c r="E198" s="55"/>
      <c r="F198" s="55"/>
      <c r="G198" s="181"/>
      <c r="H198" s="155"/>
      <c r="I198" s="333"/>
      <c r="J198" s="311"/>
    </row>
    <row r="199" spans="1:10" ht="39">
      <c r="A199" s="30"/>
      <c r="B199" s="370"/>
      <c r="C199" s="371"/>
      <c r="E199" s="55"/>
      <c r="F199" s="55"/>
      <c r="G199" s="181"/>
      <c r="H199" s="155"/>
      <c r="I199" s="333"/>
      <c r="J199" s="311"/>
    </row>
  </sheetData>
  <conditionalFormatting sqref="I177:J195 J8:J15 I8:I10 G11:G15 C8:C15 C7:L7 C1:L5 A1:B1 A2:A15 C17:C195 I17:I176">
    <cfRule type="cellIs" priority="1" dxfId="2" operator="between" stopIfTrue="1">
      <formula>0</formula>
      <formula>40</formula>
    </cfRule>
    <cfRule type="cellIs" priority="2" dxfId="3" operator="between" stopIfTrue="1">
      <formula>-1</formula>
      <formula>-30</formula>
    </cfRule>
  </conditionalFormatting>
  <conditionalFormatting sqref="J158:J176 J17:J156">
    <cfRule type="cellIs" priority="3" dxfId="2" operator="between" stopIfTrue="1">
      <formula>-1</formula>
      <formula>60</formula>
    </cfRule>
    <cfRule type="cellIs" priority="4" dxfId="3" operator="between" stopIfTrue="1">
      <formula>-1</formula>
      <formula>-60</formula>
    </cfRule>
  </conditionalFormatting>
  <conditionalFormatting sqref="J157">
    <cfRule type="cellIs" priority="5" dxfId="2" operator="between" stopIfTrue="1">
      <formula>0</formula>
      <formula>60</formula>
    </cfRule>
    <cfRule type="cellIs" priority="6" dxfId="3" operator="between" stopIfTrue="1">
      <formula>-1</formula>
      <formula>-60</formula>
    </cfRule>
  </conditionalFormatting>
  <conditionalFormatting sqref="K17:AN195">
    <cfRule type="cellIs" priority="7" dxfId="4" operator="equal" stopIfTrue="1">
      <formula>"W"</formula>
    </cfRule>
    <cfRule type="cellIs" priority="8" dxfId="5" operator="equal" stopIfTrue="1">
      <formula>"L"</formula>
    </cfRule>
  </conditionalFormatting>
  <conditionalFormatting sqref="G17:G195">
    <cfRule type="cellIs" priority="9" dxfId="4" operator="greaterThan" stopIfTrue="1">
      <formula>-1</formula>
    </cfRule>
    <cfRule type="cellIs" priority="10" dxfId="5" operator="lessThan" stopIfTrue="1">
      <formula>0</formula>
    </cfRule>
  </conditionalFormatting>
  <printOptions/>
  <pageMargins left="0.7874015748031497" right="0.9448818897637796" top="0.3937007874015748" bottom="0.3937007874015748" header="0.5118110236220472" footer="0.5118110236220472"/>
  <pageSetup fitToHeight="2" horizontalDpi="300" verticalDpi="300" orientation="portrait" scale="27" r:id="rId1"/>
  <rowBreaks count="1" manualBreakCount="1">
    <brk id="81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workbookViewId="0" topLeftCell="A1">
      <selection activeCell="G31" sqref="G31"/>
    </sheetView>
  </sheetViews>
  <sheetFormatPr defaultColWidth="9.140625" defaultRowHeight="12.75"/>
  <cols>
    <col min="1" max="1" width="36.140625" style="0" customWidth="1"/>
    <col min="2" max="8" width="9.140625" style="70" customWidth="1"/>
    <col min="9" max="12" width="10.421875" style="70" bestFit="1" customWidth="1"/>
    <col min="13" max="13" width="11.00390625" style="0" customWidth="1"/>
  </cols>
  <sheetData>
    <row r="1" spans="1:12" ht="30.75">
      <c r="A1" s="71" t="s">
        <v>200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70" customFormat="1" ht="18.75" customHeight="1">
      <c r="A2" s="72" t="s">
        <v>8</v>
      </c>
      <c r="B2" s="73">
        <v>2002</v>
      </c>
      <c r="C2" s="73">
        <v>2003</v>
      </c>
      <c r="D2" s="73">
        <v>2004</v>
      </c>
      <c r="E2" s="73">
        <v>2005</v>
      </c>
      <c r="F2" s="73">
        <v>2006</v>
      </c>
      <c r="G2" s="73">
        <v>2007</v>
      </c>
      <c r="H2" s="73">
        <v>2008</v>
      </c>
      <c r="I2" s="73">
        <v>2009</v>
      </c>
      <c r="J2" s="73">
        <v>2010</v>
      </c>
      <c r="K2" s="73">
        <v>2011</v>
      </c>
      <c r="L2" s="73">
        <v>2012</v>
      </c>
    </row>
    <row r="3" spans="1:13" ht="15">
      <c r="A3" s="74" t="s">
        <v>3</v>
      </c>
      <c r="B3" s="75">
        <v>10</v>
      </c>
      <c r="C3" s="75">
        <v>10</v>
      </c>
      <c r="D3" s="75">
        <v>8</v>
      </c>
      <c r="E3" s="75">
        <v>5</v>
      </c>
      <c r="F3" s="75">
        <v>12</v>
      </c>
      <c r="G3" s="75">
        <v>8</v>
      </c>
      <c r="H3" s="75">
        <v>11</v>
      </c>
      <c r="I3" s="75">
        <v>7</v>
      </c>
      <c r="J3" s="75">
        <v>8</v>
      </c>
      <c r="K3" s="75">
        <v>8</v>
      </c>
      <c r="L3" s="75">
        <v>5</v>
      </c>
      <c r="M3" s="176"/>
    </row>
    <row r="4" spans="1:13" ht="15">
      <c r="A4" s="74" t="s">
        <v>0</v>
      </c>
      <c r="B4" s="75">
        <v>14</v>
      </c>
      <c r="C4" s="75">
        <v>3</v>
      </c>
      <c r="D4" s="75">
        <v>2</v>
      </c>
      <c r="E4" s="75">
        <v>4</v>
      </c>
      <c r="F4" s="75">
        <v>8</v>
      </c>
      <c r="G4" s="75">
        <v>5</v>
      </c>
      <c r="H4" s="75">
        <v>2</v>
      </c>
      <c r="I4" s="75">
        <v>3</v>
      </c>
      <c r="J4" s="75">
        <v>2</v>
      </c>
      <c r="K4" s="75">
        <v>1</v>
      </c>
      <c r="L4" s="75">
        <v>7</v>
      </c>
      <c r="M4" s="176"/>
    </row>
    <row r="5" spans="1:13" ht="15">
      <c r="A5" s="74" t="s">
        <v>1</v>
      </c>
      <c r="B5" s="75">
        <v>9</v>
      </c>
      <c r="C5" s="75">
        <v>7</v>
      </c>
      <c r="D5" s="75">
        <v>4</v>
      </c>
      <c r="E5" s="75">
        <v>8</v>
      </c>
      <c r="F5" s="75">
        <v>3</v>
      </c>
      <c r="G5" s="75">
        <v>7</v>
      </c>
      <c r="H5" s="75">
        <v>5</v>
      </c>
      <c r="I5" s="75">
        <v>2</v>
      </c>
      <c r="J5" s="75">
        <v>10</v>
      </c>
      <c r="K5" s="75">
        <v>6</v>
      </c>
      <c r="L5" s="75">
        <v>8</v>
      </c>
      <c r="M5" s="176"/>
    </row>
    <row r="6" spans="1:13" ht="15">
      <c r="A6" s="74" t="s">
        <v>15</v>
      </c>
      <c r="B6" s="75">
        <v>7</v>
      </c>
      <c r="C6" s="75">
        <v>11</v>
      </c>
      <c r="D6" s="75">
        <v>5</v>
      </c>
      <c r="E6" s="75">
        <v>9</v>
      </c>
      <c r="F6" s="75">
        <v>6</v>
      </c>
      <c r="G6" s="75">
        <v>2</v>
      </c>
      <c r="H6" s="75">
        <v>7</v>
      </c>
      <c r="I6" s="75">
        <v>8</v>
      </c>
      <c r="J6" s="75">
        <v>7</v>
      </c>
      <c r="K6" s="75">
        <v>7</v>
      </c>
      <c r="L6" s="75">
        <v>1</v>
      </c>
      <c r="M6" s="176"/>
    </row>
    <row r="7" spans="1:13" ht="15">
      <c r="A7" s="74" t="s">
        <v>16</v>
      </c>
      <c r="B7" s="75">
        <v>13</v>
      </c>
      <c r="C7" s="75">
        <v>1</v>
      </c>
      <c r="D7" s="75">
        <v>14</v>
      </c>
      <c r="E7" s="75">
        <v>10</v>
      </c>
      <c r="F7" s="75">
        <v>13</v>
      </c>
      <c r="G7" s="75">
        <v>11</v>
      </c>
      <c r="H7" s="75">
        <v>10</v>
      </c>
      <c r="I7" s="75">
        <v>13</v>
      </c>
      <c r="J7" s="75">
        <v>14</v>
      </c>
      <c r="K7" s="75">
        <v>9</v>
      </c>
      <c r="L7" s="75">
        <v>11</v>
      </c>
      <c r="M7" s="176"/>
    </row>
    <row r="8" spans="1:13" ht="15">
      <c r="A8" s="74" t="s">
        <v>4</v>
      </c>
      <c r="B8" s="75">
        <v>1</v>
      </c>
      <c r="C8" s="75">
        <v>6</v>
      </c>
      <c r="D8" s="75">
        <v>13</v>
      </c>
      <c r="E8" s="75">
        <v>13</v>
      </c>
      <c r="F8" s="75">
        <v>4</v>
      </c>
      <c r="G8" s="75">
        <v>12</v>
      </c>
      <c r="H8" s="75">
        <v>8</v>
      </c>
      <c r="I8" s="75">
        <v>9</v>
      </c>
      <c r="J8" s="75">
        <v>11</v>
      </c>
      <c r="K8" s="75">
        <v>11</v>
      </c>
      <c r="L8" s="75">
        <v>13</v>
      </c>
      <c r="M8" s="176"/>
    </row>
    <row r="9" spans="1:13" ht="15">
      <c r="A9" s="74" t="s">
        <v>115</v>
      </c>
      <c r="B9" s="75">
        <v>6</v>
      </c>
      <c r="C9" s="75">
        <v>13</v>
      </c>
      <c r="D9" s="75">
        <v>12</v>
      </c>
      <c r="E9" s="75">
        <v>11</v>
      </c>
      <c r="F9" s="75">
        <v>5</v>
      </c>
      <c r="G9" s="75">
        <v>4</v>
      </c>
      <c r="H9" s="75" t="s">
        <v>34</v>
      </c>
      <c r="I9" s="75" t="s">
        <v>34</v>
      </c>
      <c r="J9" s="75" t="s">
        <v>34</v>
      </c>
      <c r="K9" s="75" t="s">
        <v>34</v>
      </c>
      <c r="L9" s="75" t="s">
        <v>34</v>
      </c>
      <c r="M9" s="176"/>
    </row>
    <row r="10" spans="1:13" ht="15">
      <c r="A10" s="74" t="s">
        <v>35</v>
      </c>
      <c r="B10" s="75">
        <v>12</v>
      </c>
      <c r="C10" s="75">
        <v>12</v>
      </c>
      <c r="D10" s="75">
        <v>16</v>
      </c>
      <c r="E10" s="75">
        <v>2</v>
      </c>
      <c r="F10" s="75">
        <v>11</v>
      </c>
      <c r="G10" s="75">
        <v>3</v>
      </c>
      <c r="H10" s="75">
        <v>3</v>
      </c>
      <c r="I10" s="75">
        <v>4</v>
      </c>
      <c r="J10" s="75">
        <v>3</v>
      </c>
      <c r="K10" s="75">
        <v>4</v>
      </c>
      <c r="L10" s="75">
        <v>10</v>
      </c>
      <c r="M10" s="176"/>
    </row>
    <row r="11" spans="1:13" ht="15">
      <c r="A11" s="74" t="s">
        <v>36</v>
      </c>
      <c r="B11" s="75" t="s">
        <v>34</v>
      </c>
      <c r="C11" s="75" t="s">
        <v>34</v>
      </c>
      <c r="D11" s="75" t="s">
        <v>34</v>
      </c>
      <c r="E11" s="75" t="s">
        <v>34</v>
      </c>
      <c r="F11" s="75" t="s">
        <v>34</v>
      </c>
      <c r="G11" s="75" t="s">
        <v>34</v>
      </c>
      <c r="H11" s="75" t="s">
        <v>34</v>
      </c>
      <c r="I11" s="75">
        <v>10</v>
      </c>
      <c r="J11" s="75">
        <v>12</v>
      </c>
      <c r="K11" s="75">
        <v>12</v>
      </c>
      <c r="L11" s="75">
        <v>6</v>
      </c>
      <c r="M11" s="176"/>
    </row>
    <row r="12" spans="1:13" ht="15">
      <c r="A12" s="74" t="s">
        <v>17</v>
      </c>
      <c r="B12" s="75">
        <v>3</v>
      </c>
      <c r="C12" s="75">
        <v>2</v>
      </c>
      <c r="D12" s="75">
        <v>9</v>
      </c>
      <c r="E12" s="75">
        <v>12</v>
      </c>
      <c r="F12" s="75">
        <v>7</v>
      </c>
      <c r="G12" s="75">
        <v>13</v>
      </c>
      <c r="H12" s="75">
        <v>6</v>
      </c>
      <c r="I12" s="75">
        <v>11</v>
      </c>
      <c r="J12" s="75">
        <v>9</v>
      </c>
      <c r="K12" s="75">
        <v>13</v>
      </c>
      <c r="L12" s="75">
        <v>15</v>
      </c>
      <c r="M12" s="176"/>
    </row>
    <row r="13" spans="1:13" ht="15">
      <c r="A13" s="74" t="s">
        <v>114</v>
      </c>
      <c r="B13" s="75">
        <v>2</v>
      </c>
      <c r="C13" s="75">
        <v>8</v>
      </c>
      <c r="D13" s="75">
        <v>3</v>
      </c>
      <c r="E13" s="75">
        <v>15</v>
      </c>
      <c r="F13" s="75" t="s">
        <v>34</v>
      </c>
      <c r="G13" s="75" t="s">
        <v>34</v>
      </c>
      <c r="H13" s="75" t="s">
        <v>34</v>
      </c>
      <c r="I13" s="75" t="s">
        <v>34</v>
      </c>
      <c r="J13" s="75" t="s">
        <v>34</v>
      </c>
      <c r="K13" s="75" t="s">
        <v>34</v>
      </c>
      <c r="L13" s="75" t="s">
        <v>34</v>
      </c>
      <c r="M13" s="176"/>
    </row>
    <row r="14" spans="1:13" ht="15">
      <c r="A14" s="74" t="s">
        <v>2</v>
      </c>
      <c r="B14" s="75">
        <v>4</v>
      </c>
      <c r="C14" s="75">
        <v>5</v>
      </c>
      <c r="D14" s="75">
        <v>1</v>
      </c>
      <c r="E14" s="75">
        <v>3</v>
      </c>
      <c r="F14" s="75">
        <v>9</v>
      </c>
      <c r="G14" s="75">
        <v>10</v>
      </c>
      <c r="H14" s="75">
        <v>12</v>
      </c>
      <c r="I14" s="75">
        <v>14</v>
      </c>
      <c r="J14" s="75">
        <v>13</v>
      </c>
      <c r="K14" s="75">
        <v>14</v>
      </c>
      <c r="L14" s="75">
        <v>14</v>
      </c>
      <c r="M14" s="176"/>
    </row>
    <row r="15" spans="1:13" ht="15">
      <c r="A15" s="74" t="s">
        <v>5</v>
      </c>
      <c r="B15" s="75">
        <v>5</v>
      </c>
      <c r="C15" s="75">
        <v>4</v>
      </c>
      <c r="D15" s="75">
        <v>6</v>
      </c>
      <c r="E15" s="75">
        <v>6</v>
      </c>
      <c r="F15" s="75">
        <v>2</v>
      </c>
      <c r="G15" s="75">
        <v>9</v>
      </c>
      <c r="H15" s="75">
        <v>4</v>
      </c>
      <c r="I15" s="75">
        <v>5</v>
      </c>
      <c r="J15" s="75">
        <v>6</v>
      </c>
      <c r="K15" s="75">
        <v>5</v>
      </c>
      <c r="L15" s="75">
        <v>4</v>
      </c>
      <c r="M15" s="176"/>
    </row>
    <row r="16" spans="1:13" ht="15">
      <c r="A16" s="74" t="s">
        <v>6</v>
      </c>
      <c r="B16" s="75">
        <v>8</v>
      </c>
      <c r="C16" s="75">
        <v>14</v>
      </c>
      <c r="D16" s="75">
        <v>15</v>
      </c>
      <c r="E16" s="75">
        <v>14</v>
      </c>
      <c r="F16" s="75">
        <v>10</v>
      </c>
      <c r="G16" s="75">
        <v>6</v>
      </c>
      <c r="H16" s="75">
        <v>9</v>
      </c>
      <c r="I16" s="75">
        <v>6</v>
      </c>
      <c r="J16" s="75">
        <v>5</v>
      </c>
      <c r="K16" s="75">
        <v>10</v>
      </c>
      <c r="L16" s="75">
        <v>2</v>
      </c>
      <c r="M16" s="176"/>
    </row>
    <row r="17" spans="1:13" ht="15">
      <c r="A17" s="74" t="s">
        <v>117</v>
      </c>
      <c r="B17" s="75">
        <v>15</v>
      </c>
      <c r="C17" s="75">
        <v>15</v>
      </c>
      <c r="D17" s="75">
        <v>11</v>
      </c>
      <c r="E17" s="75">
        <v>7</v>
      </c>
      <c r="F17" s="75">
        <v>14</v>
      </c>
      <c r="G17" s="75" t="s">
        <v>34</v>
      </c>
      <c r="H17" s="75" t="s">
        <v>34</v>
      </c>
      <c r="I17" s="75" t="s">
        <v>34</v>
      </c>
      <c r="J17" s="75" t="s">
        <v>34</v>
      </c>
      <c r="K17" s="75">
        <v>3</v>
      </c>
      <c r="L17" s="75">
        <v>3</v>
      </c>
      <c r="M17" s="176"/>
    </row>
    <row r="18" spans="1:13" ht="15">
      <c r="A18" s="74" t="s">
        <v>116</v>
      </c>
      <c r="B18" s="75">
        <v>11</v>
      </c>
      <c r="C18" s="75">
        <v>9</v>
      </c>
      <c r="D18" s="75">
        <v>10</v>
      </c>
      <c r="E18" s="75" t="s">
        <v>34</v>
      </c>
      <c r="F18" s="75" t="s">
        <v>34</v>
      </c>
      <c r="G18" s="75" t="s">
        <v>34</v>
      </c>
      <c r="H18" s="75" t="s">
        <v>34</v>
      </c>
      <c r="I18" s="75" t="s">
        <v>34</v>
      </c>
      <c r="J18" s="75" t="s">
        <v>34</v>
      </c>
      <c r="K18" s="75">
        <v>15</v>
      </c>
      <c r="L18" s="75">
        <v>9</v>
      </c>
      <c r="M18" s="176"/>
    </row>
    <row r="19" spans="1:13" ht="15">
      <c r="A19" s="74" t="s">
        <v>37</v>
      </c>
      <c r="B19" s="75" t="s">
        <v>34</v>
      </c>
      <c r="C19" s="75"/>
      <c r="D19" s="75">
        <v>7</v>
      </c>
      <c r="E19" s="75">
        <v>1</v>
      </c>
      <c r="F19" s="75">
        <v>1</v>
      </c>
      <c r="G19" s="75">
        <v>1</v>
      </c>
      <c r="H19" s="75">
        <v>1</v>
      </c>
      <c r="I19" s="75">
        <v>1</v>
      </c>
      <c r="J19" s="75">
        <v>1</v>
      </c>
      <c r="K19" s="75" t="s">
        <v>34</v>
      </c>
      <c r="L19" s="75">
        <v>12</v>
      </c>
      <c r="M19" s="176"/>
    </row>
    <row r="20" spans="1:13" ht="15">
      <c r="A20" s="74" t="s">
        <v>38</v>
      </c>
      <c r="B20" s="75" t="s">
        <v>34</v>
      </c>
      <c r="C20" s="75" t="s">
        <v>34</v>
      </c>
      <c r="D20" s="75" t="s">
        <v>34</v>
      </c>
      <c r="E20" s="75" t="s">
        <v>34</v>
      </c>
      <c r="F20" s="75" t="s">
        <v>34</v>
      </c>
      <c r="G20" s="75" t="s">
        <v>34</v>
      </c>
      <c r="H20" s="75" t="s">
        <v>34</v>
      </c>
      <c r="I20" s="75">
        <v>12</v>
      </c>
      <c r="J20" s="75">
        <v>4</v>
      </c>
      <c r="K20" s="75">
        <v>2</v>
      </c>
      <c r="L20" s="75" t="s">
        <v>34</v>
      </c>
      <c r="M20" s="176"/>
    </row>
    <row r="23" spans="10:16" ht="13.5">
      <c r="J23" s="101"/>
      <c r="K23" s="101"/>
      <c r="L23" s="101"/>
      <c r="M23" s="1"/>
      <c r="N23" s="1"/>
      <c r="O23" s="1"/>
      <c r="P23" s="1"/>
    </row>
    <row r="24" spans="1:18" ht="30.75">
      <c r="A24" s="78" t="s">
        <v>342</v>
      </c>
      <c r="B24" s="76"/>
      <c r="I24" s="52"/>
      <c r="J24" s="102"/>
      <c r="K24" s="102"/>
      <c r="L24" s="102"/>
      <c r="M24" s="103"/>
      <c r="N24" s="103"/>
      <c r="O24" s="103"/>
      <c r="P24" s="103"/>
      <c r="Q24" s="30"/>
      <c r="R24" s="30"/>
    </row>
    <row r="25" spans="9:18" ht="13.5">
      <c r="I25" s="52"/>
      <c r="J25" s="104"/>
      <c r="K25" s="104"/>
      <c r="L25" s="104"/>
      <c r="M25" s="105"/>
      <c r="N25" s="105"/>
      <c r="O25" s="105"/>
      <c r="P25" s="105"/>
      <c r="Q25" s="30"/>
      <c r="R25" s="30"/>
    </row>
    <row r="26" spans="1:18" ht="15">
      <c r="A26" s="77" t="s">
        <v>124</v>
      </c>
      <c r="B26" s="70">
        <v>14</v>
      </c>
      <c r="I26" s="52"/>
      <c r="J26" s="104"/>
      <c r="K26" s="104"/>
      <c r="L26" s="104"/>
      <c r="M26" s="105"/>
      <c r="N26" s="105"/>
      <c r="O26" s="105"/>
      <c r="P26" s="105"/>
      <c r="Q26" s="30"/>
      <c r="R26" s="30"/>
    </row>
    <row r="27" spans="1:18" ht="15">
      <c r="A27" s="77" t="s">
        <v>15</v>
      </c>
      <c r="B27" s="70">
        <v>9</v>
      </c>
      <c r="I27" s="52"/>
      <c r="J27" s="104"/>
      <c r="K27" s="104"/>
      <c r="L27" s="104"/>
      <c r="M27" s="105"/>
      <c r="N27" s="105"/>
      <c r="O27" s="105"/>
      <c r="P27" s="105"/>
      <c r="Q27" s="30"/>
      <c r="R27" s="30"/>
    </row>
    <row r="28" spans="1:18" ht="15">
      <c r="A28" s="77" t="s">
        <v>5</v>
      </c>
      <c r="B28" s="70">
        <v>7</v>
      </c>
      <c r="I28" s="52"/>
      <c r="J28" s="104"/>
      <c r="K28" s="104"/>
      <c r="L28" s="104"/>
      <c r="M28" s="105"/>
      <c r="N28" s="105"/>
      <c r="O28" s="105"/>
      <c r="P28" s="105"/>
      <c r="Q28" s="30"/>
      <c r="R28" s="30"/>
    </row>
    <row r="29" spans="1:18" ht="30.75">
      <c r="A29" s="77" t="s">
        <v>123</v>
      </c>
      <c r="B29" s="70">
        <v>6</v>
      </c>
      <c r="I29" s="52"/>
      <c r="J29" s="104"/>
      <c r="K29" s="104"/>
      <c r="L29" s="104"/>
      <c r="M29" s="105"/>
      <c r="N29" s="105"/>
      <c r="O29" s="105"/>
      <c r="P29" s="105"/>
      <c r="Q29" s="30"/>
      <c r="R29" s="30"/>
    </row>
    <row r="30" spans="1:18" ht="15">
      <c r="A30" s="77" t="s">
        <v>119</v>
      </c>
      <c r="B30" s="70">
        <v>6</v>
      </c>
      <c r="I30" s="52"/>
      <c r="J30" s="106"/>
      <c r="K30" s="106"/>
      <c r="L30" s="106"/>
      <c r="M30" s="103"/>
      <c r="N30" s="103"/>
      <c r="O30" s="103"/>
      <c r="P30" s="103"/>
      <c r="Q30" s="30"/>
      <c r="R30" s="30"/>
    </row>
    <row r="31" spans="1:18" ht="15">
      <c r="A31" s="77" t="s">
        <v>17</v>
      </c>
      <c r="B31" s="70">
        <v>5</v>
      </c>
      <c r="I31" s="52"/>
      <c r="J31" s="104"/>
      <c r="K31" s="104"/>
      <c r="L31" s="104"/>
      <c r="M31" s="105"/>
      <c r="N31" s="105"/>
      <c r="O31" s="105"/>
      <c r="P31" s="105"/>
      <c r="Q31" s="30"/>
      <c r="R31" s="30"/>
    </row>
    <row r="32" spans="1:18" ht="15">
      <c r="A32" s="77" t="s">
        <v>120</v>
      </c>
      <c r="B32" s="70">
        <v>3</v>
      </c>
      <c r="I32" s="52"/>
      <c r="J32" s="102"/>
      <c r="K32" s="102"/>
      <c r="L32" s="102"/>
      <c r="M32" s="103"/>
      <c r="N32" s="103"/>
      <c r="O32" s="103"/>
      <c r="P32" s="103"/>
      <c r="Q32" s="30"/>
      <c r="R32" s="30"/>
    </row>
    <row r="33" spans="1:18" ht="15">
      <c r="A33" s="77" t="s">
        <v>118</v>
      </c>
      <c r="B33" s="70">
        <v>2</v>
      </c>
      <c r="I33" s="52"/>
      <c r="J33" s="104"/>
      <c r="K33" s="104"/>
      <c r="L33" s="104"/>
      <c r="M33" s="105"/>
      <c r="N33" s="105"/>
      <c r="O33" s="105"/>
      <c r="P33" s="105"/>
      <c r="Q33" s="30"/>
      <c r="R33" s="30"/>
    </row>
    <row r="34" spans="1:18" ht="15">
      <c r="A34" s="77" t="s">
        <v>0</v>
      </c>
      <c r="B34" s="70">
        <v>2</v>
      </c>
      <c r="I34" s="52"/>
      <c r="J34" s="104"/>
      <c r="K34" s="104"/>
      <c r="L34" s="104"/>
      <c r="M34" s="105"/>
      <c r="N34" s="105"/>
      <c r="O34" s="105"/>
      <c r="P34" s="105"/>
      <c r="Q34" s="30"/>
      <c r="R34" s="30"/>
    </row>
    <row r="35" spans="1:18" ht="15">
      <c r="A35" s="77" t="s">
        <v>2</v>
      </c>
      <c r="B35" s="70">
        <v>1</v>
      </c>
      <c r="I35" s="52"/>
      <c r="J35" s="104"/>
      <c r="K35" s="104"/>
      <c r="L35" s="104"/>
      <c r="M35" s="105"/>
      <c r="N35" s="105"/>
      <c r="O35" s="105"/>
      <c r="P35" s="105"/>
      <c r="Q35" s="30"/>
      <c r="R35" s="30"/>
    </row>
    <row r="36" spans="1:18" ht="15">
      <c r="A36" s="77" t="s">
        <v>16</v>
      </c>
      <c r="B36" s="70">
        <v>1</v>
      </c>
      <c r="I36" s="52"/>
      <c r="J36" s="106"/>
      <c r="K36" s="106"/>
      <c r="L36" s="106"/>
      <c r="M36" s="103"/>
      <c r="N36" s="103"/>
      <c r="O36" s="103"/>
      <c r="P36" s="103"/>
      <c r="Q36" s="30"/>
      <c r="R36" s="30"/>
    </row>
    <row r="37" spans="1:18" ht="15">
      <c r="A37" s="77" t="s">
        <v>4</v>
      </c>
      <c r="B37" s="70">
        <v>1</v>
      </c>
      <c r="I37" s="52"/>
      <c r="J37" s="106"/>
      <c r="K37" s="106"/>
      <c r="L37" s="106"/>
      <c r="M37" s="103"/>
      <c r="N37" s="103"/>
      <c r="O37" s="103"/>
      <c r="P37" s="103"/>
      <c r="Q37" s="30"/>
      <c r="R37" s="30"/>
    </row>
    <row r="38" spans="1:18" ht="15">
      <c r="A38" s="77" t="s">
        <v>114</v>
      </c>
      <c r="B38" s="70">
        <v>1</v>
      </c>
      <c r="I38" s="52"/>
      <c r="J38" s="79"/>
      <c r="K38" s="79"/>
      <c r="L38" s="79"/>
      <c r="M38" s="2"/>
      <c r="N38" s="2"/>
      <c r="O38" s="2"/>
      <c r="P38" s="2"/>
      <c r="Q38" s="30"/>
      <c r="R38" s="30"/>
    </row>
    <row r="39" spans="1:18" ht="15">
      <c r="A39" s="77" t="s">
        <v>122</v>
      </c>
      <c r="B39" s="70">
        <v>1</v>
      </c>
      <c r="I39" s="52"/>
      <c r="J39" s="79"/>
      <c r="K39" s="79"/>
      <c r="L39" s="79"/>
      <c r="M39" s="2"/>
      <c r="N39" s="2"/>
      <c r="O39" s="2"/>
      <c r="P39" s="2"/>
      <c r="Q39" s="30"/>
      <c r="R39" s="30"/>
    </row>
    <row r="40" spans="1:16" ht="15">
      <c r="A40" s="77" t="s">
        <v>121</v>
      </c>
      <c r="B40" s="70">
        <v>1</v>
      </c>
      <c r="J40" s="101"/>
      <c r="K40" s="101"/>
      <c r="L40" s="101"/>
      <c r="M40" s="1"/>
      <c r="N40" s="1"/>
      <c r="O40" s="1"/>
      <c r="P4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D42" sqref="D42"/>
    </sheetView>
  </sheetViews>
  <sheetFormatPr defaultColWidth="9.140625" defaultRowHeight="12.75"/>
  <cols>
    <col min="1" max="1" width="10.140625" style="0" bestFit="1" customWidth="1"/>
    <col min="2" max="2" width="25.421875" style="0" customWidth="1"/>
    <col min="3" max="3" width="19.7109375" style="0" customWidth="1"/>
  </cols>
  <sheetData>
    <row r="1" spans="1:3" s="98" customFormat="1" ht="13.5">
      <c r="A1" s="98" t="s">
        <v>13</v>
      </c>
      <c r="B1" s="98" t="s">
        <v>177</v>
      </c>
      <c r="C1" s="98" t="s">
        <v>178</v>
      </c>
    </row>
    <row r="2" spans="1:3" ht="12.75">
      <c r="A2" s="156"/>
      <c r="C2" s="157"/>
    </row>
    <row r="3" spans="1:3" ht="12.75">
      <c r="A3" s="156"/>
      <c r="C3" s="157"/>
    </row>
    <row r="4" spans="1:3" ht="12.75">
      <c r="A4" s="156"/>
      <c r="C4" s="157"/>
    </row>
    <row r="5" spans="1:3" ht="12.75">
      <c r="A5" s="156"/>
      <c r="B5" s="174"/>
      <c r="C5" s="157"/>
    </row>
    <row r="6" spans="1:3" ht="12.75">
      <c r="A6" s="156"/>
      <c r="B6" s="174"/>
      <c r="C6" s="157"/>
    </row>
    <row r="7" spans="1:3" ht="12.75">
      <c r="A7" s="156"/>
      <c r="B7" s="174"/>
      <c r="C7" s="157"/>
    </row>
    <row r="8" spans="1:3" ht="12.75">
      <c r="A8" s="156"/>
      <c r="B8" s="174"/>
      <c r="C8" s="157"/>
    </row>
    <row r="9" spans="1:3" ht="12.75">
      <c r="A9" s="156"/>
      <c r="B9" s="174"/>
      <c r="C9" s="157"/>
    </row>
    <row r="10" spans="1:3" ht="12.75">
      <c r="A10" s="156"/>
      <c r="B10" s="174"/>
      <c r="C10" s="157"/>
    </row>
    <row r="11" spans="1:3" ht="12.75">
      <c r="A11" s="156"/>
      <c r="B11" s="174"/>
      <c r="C11" s="157"/>
    </row>
    <row r="12" spans="1:3" ht="12.75">
      <c r="A12" s="156"/>
      <c r="B12" s="174"/>
      <c r="C12" s="157"/>
    </row>
    <row r="13" spans="1:3" ht="12.75">
      <c r="A13" s="156"/>
      <c r="B13" s="174"/>
      <c r="C13" s="157"/>
    </row>
    <row r="14" spans="1:3" ht="13.5">
      <c r="A14" s="156"/>
      <c r="B14" s="98"/>
      <c r="C14" s="157"/>
    </row>
    <row r="15" spans="1:3" ht="13.5">
      <c r="A15" s="156"/>
      <c r="B15" s="98"/>
      <c r="C15" s="157"/>
    </row>
    <row r="16" spans="1:3" ht="13.5">
      <c r="A16" s="156"/>
      <c r="B16" s="98"/>
      <c r="C16" s="157"/>
    </row>
    <row r="17" spans="1:3" ht="12.75">
      <c r="A17" s="156"/>
      <c r="C17" s="157"/>
    </row>
    <row r="18" spans="1:3" ht="12.75">
      <c r="A18" s="156"/>
      <c r="C18" s="157"/>
    </row>
    <row r="19" spans="1:3" ht="12.75">
      <c r="A19" s="156"/>
      <c r="C19" s="157"/>
    </row>
    <row r="20" spans="1:3" ht="12.75">
      <c r="A20" s="156"/>
      <c r="C20" s="157"/>
    </row>
    <row r="21" spans="1:3" ht="12.75">
      <c r="A21" s="156"/>
      <c r="C21" s="157"/>
    </row>
    <row r="22" spans="1:3" ht="12.75">
      <c r="A22" s="156"/>
      <c r="C22" s="157"/>
    </row>
    <row r="23" spans="1:3" ht="12.75">
      <c r="A23" s="156"/>
      <c r="C23" s="157"/>
    </row>
    <row r="24" spans="1:3" ht="13.5">
      <c r="A24" s="156"/>
      <c r="B24" s="98"/>
      <c r="C24" s="157"/>
    </row>
    <row r="25" spans="1:3" ht="13.5">
      <c r="A25" s="156"/>
      <c r="B25" s="98"/>
      <c r="C25" s="157"/>
    </row>
    <row r="26" spans="1:3" ht="12.75">
      <c r="A26" s="156"/>
      <c r="C26" s="157"/>
    </row>
    <row r="27" spans="1:3" ht="12.75">
      <c r="A27" s="156"/>
      <c r="C27" s="157"/>
    </row>
    <row r="28" spans="1:3" ht="13.5">
      <c r="A28" s="156"/>
      <c r="B28" s="98"/>
      <c r="C28" s="157"/>
    </row>
    <row r="29" spans="1:3" ht="12.75">
      <c r="A29" s="156"/>
      <c r="C29" s="157"/>
    </row>
    <row r="30" spans="1:3" ht="12.75">
      <c r="A30" s="156"/>
      <c r="C30" s="157"/>
    </row>
    <row r="31" spans="1:3" ht="13.5">
      <c r="A31" s="156"/>
      <c r="B31" s="98"/>
      <c r="C31" s="157"/>
    </row>
    <row r="32" spans="1:3" ht="13.5">
      <c r="A32" s="156"/>
      <c r="B32" s="98"/>
      <c r="C32" s="157"/>
    </row>
    <row r="33" spans="1:3" ht="12.75">
      <c r="A33" s="156"/>
      <c r="C33" s="157"/>
    </row>
    <row r="34" spans="1:3" ht="12.75">
      <c r="A34" s="156"/>
      <c r="C34" s="157"/>
    </row>
    <row r="35" spans="1:3" ht="12.75">
      <c r="A35" s="156"/>
      <c r="C35" s="157"/>
    </row>
    <row r="36" spans="1:3" ht="12.75">
      <c r="A36" s="156"/>
      <c r="C36" s="157"/>
    </row>
    <row r="37" ht="12.75">
      <c r="A37" s="156"/>
    </row>
    <row r="38" ht="12.75">
      <c r="A38" s="156"/>
    </row>
    <row r="39" ht="12.75">
      <c r="A39" s="97"/>
    </row>
    <row r="40" ht="12.75">
      <c r="A40" s="97"/>
    </row>
    <row r="41" ht="12.75">
      <c r="A41" s="9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workbookViewId="0" topLeftCell="A14">
      <selection activeCell="A28" sqref="A28"/>
    </sheetView>
  </sheetViews>
  <sheetFormatPr defaultColWidth="9.140625" defaultRowHeight="12.75"/>
  <cols>
    <col min="1" max="1" width="36.140625" style="0" customWidth="1"/>
    <col min="2" max="9" width="5.7109375" style="70" customWidth="1"/>
    <col min="10" max="16" width="5.7109375" style="0" customWidth="1"/>
  </cols>
  <sheetData>
    <row r="1" spans="1:16" ht="30.75">
      <c r="A1" s="71" t="s">
        <v>341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70" customFormat="1" ht="18.75" customHeight="1">
      <c r="A2" s="72" t="s">
        <v>152</v>
      </c>
      <c r="B2" s="73">
        <v>1</v>
      </c>
      <c r="C2" s="73">
        <v>2</v>
      </c>
      <c r="D2" s="73">
        <v>3</v>
      </c>
      <c r="E2" s="73">
        <v>4</v>
      </c>
      <c r="F2" s="73">
        <v>5</v>
      </c>
      <c r="G2" s="73">
        <v>6</v>
      </c>
      <c r="H2" s="73">
        <v>7</v>
      </c>
      <c r="I2" s="73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</row>
    <row r="3" spans="1:17" ht="15">
      <c r="A3" s="74" t="s">
        <v>3</v>
      </c>
      <c r="B3" s="75"/>
      <c r="C3" s="96" t="s">
        <v>156</v>
      </c>
      <c r="D3" s="75"/>
      <c r="E3" s="75" t="s">
        <v>136</v>
      </c>
      <c r="F3" s="75"/>
      <c r="G3" s="75" t="s">
        <v>136</v>
      </c>
      <c r="H3" s="75" t="s">
        <v>136</v>
      </c>
      <c r="I3" s="75"/>
      <c r="J3" s="75" t="s">
        <v>136</v>
      </c>
      <c r="K3" s="75"/>
      <c r="L3" s="75" t="s">
        <v>136</v>
      </c>
      <c r="M3" s="75" t="s">
        <v>136</v>
      </c>
      <c r="N3" s="91"/>
      <c r="O3" s="91"/>
      <c r="P3" s="75" t="s">
        <v>136</v>
      </c>
      <c r="Q3" s="95">
        <f>COUNTIF(B3:P3,"H")</f>
        <v>7</v>
      </c>
    </row>
    <row r="4" spans="1:17" ht="15">
      <c r="A4" s="74" t="s">
        <v>0</v>
      </c>
      <c r="B4" s="75" t="s">
        <v>136</v>
      </c>
      <c r="C4" s="75" t="s">
        <v>136</v>
      </c>
      <c r="D4" s="75" t="s">
        <v>136</v>
      </c>
      <c r="E4" s="75"/>
      <c r="F4" s="75" t="s">
        <v>136</v>
      </c>
      <c r="G4" s="75"/>
      <c r="H4" s="75"/>
      <c r="I4" s="75" t="s">
        <v>136</v>
      </c>
      <c r="J4" s="75"/>
      <c r="K4" s="75" t="s">
        <v>136</v>
      </c>
      <c r="L4" s="75"/>
      <c r="M4" s="75"/>
      <c r="N4" s="75" t="s">
        <v>136</v>
      </c>
      <c r="O4" s="75" t="s">
        <v>136</v>
      </c>
      <c r="P4" s="91"/>
      <c r="Q4" s="95">
        <f aca="true" t="shared" si="0" ref="Q4:Q18">COUNTIF(B4:P4,"H")</f>
        <v>8</v>
      </c>
    </row>
    <row r="5" spans="1:17" ht="15">
      <c r="A5" s="74" t="s">
        <v>1</v>
      </c>
      <c r="B5" s="75" t="s">
        <v>136</v>
      </c>
      <c r="C5" s="75"/>
      <c r="D5" s="75"/>
      <c r="E5" s="75" t="s">
        <v>136</v>
      </c>
      <c r="F5" s="75" t="s">
        <v>136</v>
      </c>
      <c r="G5" s="75"/>
      <c r="H5" s="75" t="s">
        <v>136</v>
      </c>
      <c r="I5" s="75"/>
      <c r="J5" s="75"/>
      <c r="K5" s="75" t="s">
        <v>136</v>
      </c>
      <c r="L5" s="75"/>
      <c r="M5" s="75" t="s">
        <v>136</v>
      </c>
      <c r="N5" s="91"/>
      <c r="O5" s="75"/>
      <c r="P5" s="75" t="s">
        <v>136</v>
      </c>
      <c r="Q5" s="95">
        <f t="shared" si="0"/>
        <v>7</v>
      </c>
    </row>
    <row r="6" spans="1:17" ht="15">
      <c r="A6" s="74" t="s">
        <v>15</v>
      </c>
      <c r="B6" s="75"/>
      <c r="C6" s="75"/>
      <c r="D6" s="75" t="s">
        <v>136</v>
      </c>
      <c r="E6" s="75" t="s">
        <v>136</v>
      </c>
      <c r="F6" s="75" t="s">
        <v>136</v>
      </c>
      <c r="G6" s="75"/>
      <c r="H6" s="75"/>
      <c r="I6" s="75" t="s">
        <v>136</v>
      </c>
      <c r="J6" s="75" t="s">
        <v>136</v>
      </c>
      <c r="K6" s="75"/>
      <c r="L6" s="75"/>
      <c r="M6" s="75" t="s">
        <v>136</v>
      </c>
      <c r="N6" s="75" t="s">
        <v>136</v>
      </c>
      <c r="O6" s="75"/>
      <c r="P6" s="75" t="s">
        <v>47</v>
      </c>
      <c r="Q6" s="95">
        <f t="shared" si="0"/>
        <v>7</v>
      </c>
    </row>
    <row r="7" spans="1:17" ht="15">
      <c r="A7" s="74" t="s">
        <v>16</v>
      </c>
      <c r="B7" s="75" t="s">
        <v>136</v>
      </c>
      <c r="C7" s="75" t="s">
        <v>136</v>
      </c>
      <c r="D7" s="75"/>
      <c r="E7" s="75"/>
      <c r="F7" s="75"/>
      <c r="G7" s="75" t="s">
        <v>136</v>
      </c>
      <c r="H7" s="75" t="s">
        <v>136</v>
      </c>
      <c r="I7" s="75"/>
      <c r="J7" s="75"/>
      <c r="K7" s="75" t="s">
        <v>136</v>
      </c>
      <c r="L7" s="75" t="s">
        <v>136</v>
      </c>
      <c r="M7" s="75"/>
      <c r="N7" s="91"/>
      <c r="O7" s="94" t="s">
        <v>136</v>
      </c>
      <c r="P7" s="75" t="s">
        <v>136</v>
      </c>
      <c r="Q7" s="95">
        <f t="shared" si="0"/>
        <v>8</v>
      </c>
    </row>
    <row r="8" spans="1:17" ht="15">
      <c r="A8" s="74" t="s">
        <v>4</v>
      </c>
      <c r="B8" s="75" t="s">
        <v>47</v>
      </c>
      <c r="C8" s="75" t="s">
        <v>136</v>
      </c>
      <c r="D8" s="75"/>
      <c r="E8" s="75"/>
      <c r="F8" s="75" t="s">
        <v>136</v>
      </c>
      <c r="G8" s="75"/>
      <c r="H8" s="75" t="s">
        <v>136</v>
      </c>
      <c r="I8" s="75" t="s">
        <v>136</v>
      </c>
      <c r="J8" s="75" t="s">
        <v>136</v>
      </c>
      <c r="K8" s="75"/>
      <c r="L8" s="75" t="s">
        <v>136</v>
      </c>
      <c r="M8" s="75"/>
      <c r="N8" s="75" t="s">
        <v>136</v>
      </c>
      <c r="O8" s="75"/>
      <c r="P8" s="75" t="s">
        <v>136</v>
      </c>
      <c r="Q8" s="95">
        <f t="shared" si="0"/>
        <v>8</v>
      </c>
    </row>
    <row r="9" spans="1:17" ht="15">
      <c r="A9" s="74" t="s">
        <v>35</v>
      </c>
      <c r="B9" s="75"/>
      <c r="C9" s="75" t="s">
        <v>136</v>
      </c>
      <c r="D9" s="75"/>
      <c r="E9" s="75"/>
      <c r="F9" s="75" t="s">
        <v>136</v>
      </c>
      <c r="G9" s="75" t="s">
        <v>136</v>
      </c>
      <c r="H9" s="75"/>
      <c r="I9" s="75"/>
      <c r="J9" s="75" t="s">
        <v>136</v>
      </c>
      <c r="K9" s="75" t="s">
        <v>136</v>
      </c>
      <c r="L9" s="75" t="s">
        <v>136</v>
      </c>
      <c r="M9" s="75"/>
      <c r="N9" s="75" t="s">
        <v>136</v>
      </c>
      <c r="O9" s="91"/>
      <c r="P9" s="75" t="s">
        <v>136</v>
      </c>
      <c r="Q9" s="95">
        <f t="shared" si="0"/>
        <v>8</v>
      </c>
    </row>
    <row r="10" spans="1:17" ht="15">
      <c r="A10" s="74" t="s">
        <v>36</v>
      </c>
      <c r="B10" s="75" t="s">
        <v>136</v>
      </c>
      <c r="C10" s="75"/>
      <c r="D10" s="75" t="s">
        <v>136</v>
      </c>
      <c r="E10" s="75" t="s">
        <v>136</v>
      </c>
      <c r="F10" s="75"/>
      <c r="G10" s="75"/>
      <c r="H10" s="75" t="s">
        <v>136</v>
      </c>
      <c r="I10" s="75" t="s">
        <v>136</v>
      </c>
      <c r="J10" s="75"/>
      <c r="K10" s="75"/>
      <c r="L10" s="75"/>
      <c r="M10" s="75" t="s">
        <v>136</v>
      </c>
      <c r="N10" s="91"/>
      <c r="O10" s="75" t="s">
        <v>136</v>
      </c>
      <c r="P10" s="91"/>
      <c r="Q10" s="95">
        <f t="shared" si="0"/>
        <v>7</v>
      </c>
    </row>
    <row r="11" spans="1:17" ht="15">
      <c r="A11" s="74" t="s">
        <v>17</v>
      </c>
      <c r="B11" s="75" t="s">
        <v>136</v>
      </c>
      <c r="C11" s="75"/>
      <c r="D11" s="75" t="s">
        <v>136</v>
      </c>
      <c r="E11" s="75" t="s">
        <v>136</v>
      </c>
      <c r="F11" s="75"/>
      <c r="G11" s="75" t="s">
        <v>136</v>
      </c>
      <c r="H11" s="75" t="s">
        <v>136</v>
      </c>
      <c r="I11" s="75"/>
      <c r="J11" s="75" t="s">
        <v>136</v>
      </c>
      <c r="K11" s="75" t="s">
        <v>136</v>
      </c>
      <c r="L11" s="75" t="s">
        <v>136</v>
      </c>
      <c r="M11" s="75"/>
      <c r="N11" s="75" t="s">
        <v>136</v>
      </c>
      <c r="O11" s="91"/>
      <c r="P11" s="91"/>
      <c r="Q11" s="95">
        <f t="shared" si="0"/>
        <v>9</v>
      </c>
    </row>
    <row r="12" spans="1:17" ht="15">
      <c r="A12" s="74" t="s">
        <v>2</v>
      </c>
      <c r="B12" s="75" t="s">
        <v>136</v>
      </c>
      <c r="C12" s="75"/>
      <c r="D12" s="75" t="s">
        <v>136</v>
      </c>
      <c r="E12" s="75"/>
      <c r="F12" s="75"/>
      <c r="G12" s="75" t="s">
        <v>136</v>
      </c>
      <c r="H12" s="75"/>
      <c r="I12" s="75" t="s">
        <v>136</v>
      </c>
      <c r="J12" s="75"/>
      <c r="K12" s="75"/>
      <c r="L12" s="75" t="s">
        <v>136</v>
      </c>
      <c r="M12" s="75"/>
      <c r="N12" s="75" t="s">
        <v>136</v>
      </c>
      <c r="O12" s="75" t="s">
        <v>136</v>
      </c>
      <c r="P12" s="75" t="s">
        <v>136</v>
      </c>
      <c r="Q12" s="95">
        <f t="shared" si="0"/>
        <v>8</v>
      </c>
    </row>
    <row r="13" spans="1:17" ht="15">
      <c r="A13" s="74" t="s">
        <v>37</v>
      </c>
      <c r="B13" s="75"/>
      <c r="C13" s="75" t="s">
        <v>136</v>
      </c>
      <c r="D13" s="75"/>
      <c r="E13" s="75"/>
      <c r="F13" s="75" t="s">
        <v>136</v>
      </c>
      <c r="G13" s="75" t="s">
        <v>136</v>
      </c>
      <c r="H13" s="75"/>
      <c r="I13" s="75" t="s">
        <v>136</v>
      </c>
      <c r="J13" s="75"/>
      <c r="K13" s="75" t="s">
        <v>136</v>
      </c>
      <c r="L13" s="75"/>
      <c r="M13" s="75"/>
      <c r="N13" s="75" t="s">
        <v>136</v>
      </c>
      <c r="O13" s="75" t="s">
        <v>136</v>
      </c>
      <c r="P13" s="96" t="s">
        <v>157</v>
      </c>
      <c r="Q13" s="95">
        <f t="shared" si="0"/>
        <v>7</v>
      </c>
    </row>
    <row r="14" spans="1:17" ht="15">
      <c r="A14" s="74" t="s">
        <v>38</v>
      </c>
      <c r="B14" s="75" t="s">
        <v>136</v>
      </c>
      <c r="C14" s="75"/>
      <c r="D14" s="75" t="s">
        <v>136</v>
      </c>
      <c r="E14" s="75" t="s">
        <v>136</v>
      </c>
      <c r="F14" s="75"/>
      <c r="G14" s="75"/>
      <c r="H14" s="75" t="s">
        <v>136</v>
      </c>
      <c r="I14" s="75"/>
      <c r="J14" s="75" t="s">
        <v>136</v>
      </c>
      <c r="L14" s="75" t="s">
        <v>136</v>
      </c>
      <c r="M14" s="75" t="s">
        <v>136</v>
      </c>
      <c r="N14" s="91"/>
      <c r="O14" s="91"/>
      <c r="P14" s="94" t="s">
        <v>136</v>
      </c>
      <c r="Q14" s="95">
        <f t="shared" si="0"/>
        <v>8</v>
      </c>
    </row>
    <row r="15" spans="1:17" ht="15">
      <c r="A15" s="74" t="s">
        <v>116</v>
      </c>
      <c r="B15" s="75"/>
      <c r="C15" s="75" t="s">
        <v>136</v>
      </c>
      <c r="D15" s="75" t="s">
        <v>136</v>
      </c>
      <c r="E15" s="75"/>
      <c r="F15" s="75" t="s">
        <v>136</v>
      </c>
      <c r="G15" s="75" t="s">
        <v>136</v>
      </c>
      <c r="H15" s="75"/>
      <c r="I15" s="75"/>
      <c r="J15" s="75" t="s">
        <v>136</v>
      </c>
      <c r="K15" s="75"/>
      <c r="L15" s="75"/>
      <c r="M15" s="75" t="s">
        <v>136</v>
      </c>
      <c r="N15" s="91"/>
      <c r="O15" s="75" t="s">
        <v>136</v>
      </c>
      <c r="P15" s="75"/>
      <c r="Q15" s="95">
        <f t="shared" si="0"/>
        <v>7</v>
      </c>
    </row>
    <row r="16" spans="1:17" ht="15">
      <c r="A16" s="74" t="s">
        <v>5</v>
      </c>
      <c r="B16" s="75"/>
      <c r="C16" s="75" t="s">
        <v>136</v>
      </c>
      <c r="D16" s="75"/>
      <c r="E16" s="75"/>
      <c r="F16" s="75"/>
      <c r="G16" s="75" t="s">
        <v>136</v>
      </c>
      <c r="H16" s="75"/>
      <c r="I16" s="75" t="s">
        <v>136</v>
      </c>
      <c r="J16" s="75"/>
      <c r="K16" s="75"/>
      <c r="L16" s="75" t="s">
        <v>136</v>
      </c>
      <c r="M16" s="75" t="s">
        <v>136</v>
      </c>
      <c r="N16" s="91"/>
      <c r="O16" s="75"/>
      <c r="P16" s="75" t="s">
        <v>136</v>
      </c>
      <c r="Q16" s="95">
        <f t="shared" si="0"/>
        <v>6</v>
      </c>
    </row>
    <row r="17" spans="1:17" ht="15">
      <c r="A17" s="74" t="s">
        <v>6</v>
      </c>
      <c r="B17" s="75"/>
      <c r="C17" s="75" t="s">
        <v>136</v>
      </c>
      <c r="D17" s="75"/>
      <c r="E17" s="75" t="s">
        <v>136</v>
      </c>
      <c r="F17" s="75"/>
      <c r="G17" s="75"/>
      <c r="H17" s="75" t="s">
        <v>136</v>
      </c>
      <c r="I17" s="96" t="s">
        <v>155</v>
      </c>
      <c r="J17" s="75" t="s">
        <v>136</v>
      </c>
      <c r="K17" s="75" t="s">
        <v>136</v>
      </c>
      <c r="L17" s="96" t="s">
        <v>155</v>
      </c>
      <c r="M17" s="75"/>
      <c r="N17" s="75" t="s">
        <v>136</v>
      </c>
      <c r="O17" s="75" t="s">
        <v>136</v>
      </c>
      <c r="P17" s="91"/>
      <c r="Q17" s="95">
        <f t="shared" si="0"/>
        <v>7</v>
      </c>
    </row>
    <row r="18" spans="1:17" ht="15">
      <c r="A18" s="74" t="s">
        <v>117</v>
      </c>
      <c r="B18" s="75" t="s">
        <v>136</v>
      </c>
      <c r="C18" s="75"/>
      <c r="D18" s="75" t="s">
        <v>136</v>
      </c>
      <c r="E18" s="75" t="s">
        <v>136</v>
      </c>
      <c r="F18" s="75" t="s">
        <v>136</v>
      </c>
      <c r="G18" s="96" t="s">
        <v>155</v>
      </c>
      <c r="H18" s="75"/>
      <c r="I18" s="75" t="s">
        <v>136</v>
      </c>
      <c r="J18" s="75"/>
      <c r="K18" s="75" t="s">
        <v>136</v>
      </c>
      <c r="L18" s="91"/>
      <c r="M18" s="94" t="s">
        <v>136</v>
      </c>
      <c r="N18" s="91"/>
      <c r="O18" s="75" t="s">
        <v>136</v>
      </c>
      <c r="P18" s="91"/>
      <c r="Q18" s="95">
        <f t="shared" si="0"/>
        <v>8</v>
      </c>
    </row>
    <row r="19" spans="1:12" s="30" customFormat="1" ht="15">
      <c r="A19" s="77"/>
      <c r="B19" s="82"/>
      <c r="C19" s="82"/>
      <c r="D19" s="82"/>
      <c r="E19" s="82"/>
      <c r="F19" s="82"/>
      <c r="G19" s="82"/>
      <c r="H19" s="82"/>
      <c r="I19" s="82"/>
      <c r="L19" s="82"/>
    </row>
    <row r="20" spans="1:9" s="30" customFormat="1" ht="15">
      <c r="A20" s="77"/>
      <c r="B20" s="82"/>
      <c r="C20" s="82"/>
      <c r="D20" s="82"/>
      <c r="E20" s="82"/>
      <c r="F20" s="82"/>
      <c r="G20" s="82"/>
      <c r="H20" s="82"/>
      <c r="I20" s="82"/>
    </row>
    <row r="21" ht="93.75">
      <c r="A21" s="77" t="s">
        <v>158</v>
      </c>
    </row>
    <row r="23" ht="13.5">
      <c r="A23" s="98" t="s">
        <v>159</v>
      </c>
    </row>
    <row r="24" spans="1:2" ht="15">
      <c r="A24" s="78"/>
      <c r="B24" s="76"/>
    </row>
    <row r="26" ht="15">
      <c r="A26" s="77"/>
    </row>
    <row r="27" ht="15">
      <c r="A27" s="77"/>
    </row>
    <row r="28" ht="15">
      <c r="A28" s="77"/>
    </row>
    <row r="29" ht="15">
      <c r="A29" s="77"/>
    </row>
    <row r="30" ht="15">
      <c r="A30" s="77"/>
    </row>
    <row r="31" ht="15">
      <c r="A31" s="77"/>
    </row>
    <row r="32" ht="15">
      <c r="A32" s="77"/>
    </row>
    <row r="33" ht="15">
      <c r="A33" s="77"/>
    </row>
    <row r="34" ht="15">
      <c r="A34" s="77"/>
    </row>
    <row r="35" ht="15">
      <c r="A35" s="77"/>
    </row>
    <row r="36" ht="15">
      <c r="A36" s="77"/>
    </row>
    <row r="37" ht="15">
      <c r="A37" s="77"/>
    </row>
    <row r="38" ht="15">
      <c r="A38" s="77"/>
    </row>
    <row r="39" ht="15">
      <c r="A39" s="77"/>
    </row>
    <row r="40" ht="15">
      <c r="A40" s="77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55" zoomScaleSheetLayoutView="55" workbookViewId="0" topLeftCell="A17">
      <selection activeCell="AP3" sqref="AP3"/>
    </sheetView>
  </sheetViews>
  <sheetFormatPr defaultColWidth="9.140625" defaultRowHeight="12.75"/>
  <cols>
    <col min="1" max="13" width="4.421875" style="0" customWidth="1"/>
    <col min="14" max="14" width="24.421875" style="0" customWidth="1"/>
    <col min="15" max="41" width="5.7109375" style="0" customWidth="1"/>
    <col min="42" max="42" width="5.8515625" style="0" customWidth="1"/>
    <col min="43" max="43" width="5.7109375" style="0" customWidth="1"/>
    <col min="44" max="44" width="5.8515625" style="0" customWidth="1"/>
    <col min="45" max="45" width="5.7109375" style="0" customWidth="1"/>
    <col min="46" max="46" width="5.8515625" style="0" customWidth="1"/>
  </cols>
  <sheetData>
    <row r="1" spans="1:46" s="192" customFormat="1" ht="296.25" customHeight="1">
      <c r="A1" s="189">
        <v>1</v>
      </c>
      <c r="B1" s="189">
        <v>2</v>
      </c>
      <c r="C1" s="189">
        <v>3</v>
      </c>
      <c r="D1" s="189">
        <v>4</v>
      </c>
      <c r="E1" s="189">
        <v>5</v>
      </c>
      <c r="F1" s="189">
        <v>6</v>
      </c>
      <c r="G1" s="189">
        <v>7</v>
      </c>
      <c r="H1" s="189">
        <v>8</v>
      </c>
      <c r="I1" s="189">
        <v>9</v>
      </c>
      <c r="J1" s="189">
        <v>10</v>
      </c>
      <c r="K1" s="189">
        <v>11</v>
      </c>
      <c r="L1" s="189">
        <v>12</v>
      </c>
      <c r="M1" s="189"/>
      <c r="N1" s="190" t="s">
        <v>154</v>
      </c>
      <c r="O1" s="186" t="s">
        <v>243</v>
      </c>
      <c r="P1" s="187"/>
      <c r="Q1" s="186" t="s">
        <v>244</v>
      </c>
      <c r="R1" s="188"/>
      <c r="S1" s="186" t="s">
        <v>213</v>
      </c>
      <c r="T1" s="188"/>
      <c r="U1" s="186" t="s">
        <v>245</v>
      </c>
      <c r="V1" s="188"/>
      <c r="W1" s="186" t="s">
        <v>246</v>
      </c>
      <c r="X1" s="188"/>
      <c r="Y1" s="186" t="s">
        <v>208</v>
      </c>
      <c r="Z1" s="188"/>
      <c r="AA1" s="186" t="s">
        <v>247</v>
      </c>
      <c r="AB1" s="188"/>
      <c r="AC1" s="186" t="s">
        <v>248</v>
      </c>
      <c r="AD1" s="188"/>
      <c r="AE1" s="186" t="s">
        <v>214</v>
      </c>
      <c r="AF1" s="188"/>
      <c r="AG1" s="186" t="s">
        <v>216</v>
      </c>
      <c r="AH1" s="188"/>
      <c r="AI1" s="191" t="s">
        <v>199</v>
      </c>
      <c r="AJ1" s="188"/>
      <c r="AK1" s="186" t="s">
        <v>249</v>
      </c>
      <c r="AL1" s="188"/>
      <c r="AM1" s="186" t="s">
        <v>250</v>
      </c>
      <c r="AN1" s="188"/>
      <c r="AO1" s="186" t="s">
        <v>251</v>
      </c>
      <c r="AP1" s="188"/>
      <c r="AQ1" s="186" t="s">
        <v>252</v>
      </c>
      <c r="AR1" s="188"/>
      <c r="AS1" s="186" t="s">
        <v>229</v>
      </c>
      <c r="AT1" s="188"/>
    </row>
    <row r="2" spans="1:46" ht="31.5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5" t="s">
        <v>168</v>
      </c>
      <c r="P2" s="196" t="s">
        <v>168</v>
      </c>
      <c r="Q2" s="195" t="s">
        <v>253</v>
      </c>
      <c r="R2" s="197" t="s">
        <v>253</v>
      </c>
      <c r="S2" s="195" t="s">
        <v>254</v>
      </c>
      <c r="T2" s="197" t="s">
        <v>254</v>
      </c>
      <c r="U2" s="195" t="s">
        <v>30</v>
      </c>
      <c r="V2" s="197" t="s">
        <v>30</v>
      </c>
      <c r="W2" s="195" t="s">
        <v>255</v>
      </c>
      <c r="X2" s="197" t="s">
        <v>255</v>
      </c>
      <c r="Y2" s="195" t="s">
        <v>256</v>
      </c>
      <c r="Z2" s="197" t="s">
        <v>256</v>
      </c>
      <c r="AA2" s="195" t="s">
        <v>257</v>
      </c>
      <c r="AB2" s="197" t="s">
        <v>257</v>
      </c>
      <c r="AC2" s="195" t="s">
        <v>136</v>
      </c>
      <c r="AD2" s="197" t="s">
        <v>136</v>
      </c>
      <c r="AE2" s="195" t="s">
        <v>258</v>
      </c>
      <c r="AF2" s="197" t="s">
        <v>258</v>
      </c>
      <c r="AG2" s="195" t="s">
        <v>259</v>
      </c>
      <c r="AH2" s="197" t="s">
        <v>259</v>
      </c>
      <c r="AI2" s="195" t="s">
        <v>260</v>
      </c>
      <c r="AJ2" s="197" t="s">
        <v>260</v>
      </c>
      <c r="AK2" s="195" t="s">
        <v>11</v>
      </c>
      <c r="AL2" s="197" t="s">
        <v>11</v>
      </c>
      <c r="AM2" s="195" t="s">
        <v>261</v>
      </c>
      <c r="AN2" s="197" t="s">
        <v>261</v>
      </c>
      <c r="AO2" s="195" t="s">
        <v>262</v>
      </c>
      <c r="AP2" s="197" t="s">
        <v>262</v>
      </c>
      <c r="AQ2" s="195" t="s">
        <v>263</v>
      </c>
      <c r="AR2" s="197" t="s">
        <v>263</v>
      </c>
      <c r="AS2" s="195" t="s">
        <v>264</v>
      </c>
      <c r="AT2" s="197" t="s">
        <v>264</v>
      </c>
    </row>
    <row r="3" spans="1:46" s="208" customFormat="1" ht="34.5" customHeight="1">
      <c r="A3" s="198" t="s">
        <v>168</v>
      </c>
      <c r="B3" s="198" t="s">
        <v>168</v>
      </c>
      <c r="C3" s="198" t="s">
        <v>168</v>
      </c>
      <c r="D3" s="198" t="s">
        <v>168</v>
      </c>
      <c r="E3" s="198" t="s">
        <v>168</v>
      </c>
      <c r="F3" s="198" t="s">
        <v>168</v>
      </c>
      <c r="G3" s="198" t="s">
        <v>168</v>
      </c>
      <c r="H3" s="198" t="s">
        <v>168</v>
      </c>
      <c r="I3" s="198" t="s">
        <v>168</v>
      </c>
      <c r="J3" s="198" t="s">
        <v>168</v>
      </c>
      <c r="K3" s="198" t="s">
        <v>168</v>
      </c>
      <c r="L3" s="198" t="s">
        <v>168</v>
      </c>
      <c r="M3" s="198" t="s">
        <v>168</v>
      </c>
      <c r="N3" s="199" t="s">
        <v>243</v>
      </c>
      <c r="O3" s="200"/>
      <c r="P3" s="201"/>
      <c r="Q3" s="202">
        <v>2</v>
      </c>
      <c r="R3" s="203">
        <v>2</v>
      </c>
      <c r="S3" s="204">
        <v>10</v>
      </c>
      <c r="T3" s="205">
        <v>10</v>
      </c>
      <c r="U3" s="206">
        <v>11</v>
      </c>
      <c r="V3" s="207">
        <v>11</v>
      </c>
      <c r="W3" s="206">
        <v>1</v>
      </c>
      <c r="X3" s="207">
        <v>1</v>
      </c>
      <c r="Y3" s="206">
        <v>8</v>
      </c>
      <c r="Z3" s="205">
        <v>8</v>
      </c>
      <c r="AA3" s="204">
        <v>4</v>
      </c>
      <c r="AB3" s="205">
        <v>4</v>
      </c>
      <c r="AC3" s="206">
        <v>14</v>
      </c>
      <c r="AD3" s="205">
        <v>14</v>
      </c>
      <c r="AE3" s="206">
        <v>13</v>
      </c>
      <c r="AF3" s="205">
        <v>13</v>
      </c>
      <c r="AG3" s="206">
        <v>9</v>
      </c>
      <c r="AH3" s="205">
        <v>9</v>
      </c>
      <c r="AI3" s="206">
        <v>5</v>
      </c>
      <c r="AJ3" s="205">
        <v>5</v>
      </c>
      <c r="AK3" s="206">
        <v>6</v>
      </c>
      <c r="AL3" s="207">
        <v>6</v>
      </c>
      <c r="AM3" s="206">
        <v>3</v>
      </c>
      <c r="AN3" s="205">
        <v>3</v>
      </c>
      <c r="AO3" s="206">
        <v>7</v>
      </c>
      <c r="AP3" s="205">
        <v>7</v>
      </c>
      <c r="AQ3" s="206">
        <v>12</v>
      </c>
      <c r="AR3" s="205">
        <v>12</v>
      </c>
      <c r="AS3" s="206">
        <v>15</v>
      </c>
      <c r="AT3" s="205">
        <v>15</v>
      </c>
    </row>
    <row r="4" spans="1:46" s="208" customFormat="1" ht="34.5" customHeight="1">
      <c r="A4" s="198" t="s">
        <v>253</v>
      </c>
      <c r="B4" s="198" t="s">
        <v>253</v>
      </c>
      <c r="C4" s="198" t="s">
        <v>253</v>
      </c>
      <c r="D4" s="198" t="s">
        <v>253</v>
      </c>
      <c r="E4" s="198" t="s">
        <v>253</v>
      </c>
      <c r="F4" s="198" t="s">
        <v>253</v>
      </c>
      <c r="G4" s="198" t="s">
        <v>253</v>
      </c>
      <c r="H4" s="198" t="s">
        <v>253</v>
      </c>
      <c r="I4" s="198" t="s">
        <v>253</v>
      </c>
      <c r="J4" s="198" t="s">
        <v>253</v>
      </c>
      <c r="K4" s="198" t="s">
        <v>253</v>
      </c>
      <c r="L4" s="198" t="s">
        <v>253</v>
      </c>
      <c r="M4" s="198" t="s">
        <v>253</v>
      </c>
      <c r="N4" s="199" t="s">
        <v>244</v>
      </c>
      <c r="O4" s="209">
        <v>2</v>
      </c>
      <c r="P4" s="210">
        <v>2</v>
      </c>
      <c r="Q4" s="211"/>
      <c r="R4" s="212"/>
      <c r="S4" s="213">
        <v>13</v>
      </c>
      <c r="T4" s="214">
        <v>13</v>
      </c>
      <c r="U4" s="209">
        <v>12</v>
      </c>
      <c r="V4" s="210">
        <v>12</v>
      </c>
      <c r="W4" s="209">
        <v>5</v>
      </c>
      <c r="X4" s="210">
        <v>5</v>
      </c>
      <c r="Y4" s="209">
        <v>9</v>
      </c>
      <c r="Z4" s="214">
        <v>9</v>
      </c>
      <c r="AA4" s="213">
        <v>1</v>
      </c>
      <c r="AB4" s="214">
        <v>1</v>
      </c>
      <c r="AC4" s="209">
        <v>10</v>
      </c>
      <c r="AD4" s="214">
        <v>10</v>
      </c>
      <c r="AE4" s="209">
        <v>14</v>
      </c>
      <c r="AF4" s="214">
        <v>14</v>
      </c>
      <c r="AG4" s="209">
        <v>11</v>
      </c>
      <c r="AH4" s="214">
        <v>11</v>
      </c>
      <c r="AI4" s="209">
        <v>3</v>
      </c>
      <c r="AJ4" s="214">
        <v>3</v>
      </c>
      <c r="AK4" s="209">
        <v>8</v>
      </c>
      <c r="AL4" s="210">
        <v>8</v>
      </c>
      <c r="AM4" s="209">
        <v>6</v>
      </c>
      <c r="AN4" s="214">
        <v>6</v>
      </c>
      <c r="AO4" s="209">
        <v>15</v>
      </c>
      <c r="AP4" s="214">
        <v>15</v>
      </c>
      <c r="AQ4" s="209">
        <v>7</v>
      </c>
      <c r="AR4" s="214">
        <v>7</v>
      </c>
      <c r="AS4" s="209">
        <v>4</v>
      </c>
      <c r="AT4" s="214">
        <v>4</v>
      </c>
    </row>
    <row r="5" spans="1:46" s="208" customFormat="1" ht="34.5" customHeight="1">
      <c r="A5" s="198" t="s">
        <v>254</v>
      </c>
      <c r="B5" s="198" t="s">
        <v>254</v>
      </c>
      <c r="C5" s="198" t="s">
        <v>254</v>
      </c>
      <c r="D5" s="198" t="s">
        <v>254</v>
      </c>
      <c r="E5" s="198" t="s">
        <v>254</v>
      </c>
      <c r="F5" s="198" t="s">
        <v>254</v>
      </c>
      <c r="G5" s="198" t="s">
        <v>254</v>
      </c>
      <c r="H5" s="198" t="s">
        <v>254</v>
      </c>
      <c r="I5" s="198" t="s">
        <v>254</v>
      </c>
      <c r="J5" s="198" t="s">
        <v>254</v>
      </c>
      <c r="K5" s="198" t="s">
        <v>254</v>
      </c>
      <c r="L5" s="198" t="s">
        <v>254</v>
      </c>
      <c r="M5" s="198" t="s">
        <v>254</v>
      </c>
      <c r="N5" s="199" t="s">
        <v>213</v>
      </c>
      <c r="O5" s="209">
        <v>10</v>
      </c>
      <c r="P5" s="210">
        <v>10</v>
      </c>
      <c r="Q5" s="209">
        <v>13</v>
      </c>
      <c r="R5" s="214">
        <v>13</v>
      </c>
      <c r="S5" s="215"/>
      <c r="T5" s="212"/>
      <c r="U5" s="209">
        <v>15</v>
      </c>
      <c r="V5" s="210">
        <v>15</v>
      </c>
      <c r="W5" s="209">
        <v>6</v>
      </c>
      <c r="X5" s="210">
        <v>6</v>
      </c>
      <c r="Y5" s="209">
        <v>2</v>
      </c>
      <c r="Z5" s="214">
        <v>2</v>
      </c>
      <c r="AA5" s="213">
        <v>9</v>
      </c>
      <c r="AB5" s="214">
        <v>9</v>
      </c>
      <c r="AC5" s="209">
        <v>3</v>
      </c>
      <c r="AD5" s="214">
        <v>3</v>
      </c>
      <c r="AE5" s="209">
        <v>12</v>
      </c>
      <c r="AF5" s="214">
        <v>12</v>
      </c>
      <c r="AG5" s="209">
        <v>8</v>
      </c>
      <c r="AH5" s="214">
        <v>8</v>
      </c>
      <c r="AI5" s="209">
        <v>4</v>
      </c>
      <c r="AJ5" s="214">
        <v>4</v>
      </c>
      <c r="AK5" s="209">
        <v>11</v>
      </c>
      <c r="AL5" s="210">
        <v>11</v>
      </c>
      <c r="AM5" s="209">
        <v>7</v>
      </c>
      <c r="AN5" s="214">
        <v>7</v>
      </c>
      <c r="AO5" s="209">
        <v>1</v>
      </c>
      <c r="AP5" s="214">
        <v>1</v>
      </c>
      <c r="AQ5" s="209">
        <v>5</v>
      </c>
      <c r="AR5" s="214">
        <v>5</v>
      </c>
      <c r="AS5" s="209">
        <v>14</v>
      </c>
      <c r="AT5" s="214">
        <v>14</v>
      </c>
    </row>
    <row r="6" spans="1:46" s="208" customFormat="1" ht="34.5" customHeight="1">
      <c r="A6" s="198" t="s">
        <v>30</v>
      </c>
      <c r="B6" s="198" t="s">
        <v>30</v>
      </c>
      <c r="C6" s="198" t="s">
        <v>30</v>
      </c>
      <c r="D6" s="198" t="s">
        <v>30</v>
      </c>
      <c r="E6" s="198" t="s">
        <v>30</v>
      </c>
      <c r="F6" s="198" t="s">
        <v>30</v>
      </c>
      <c r="G6" s="198" t="s">
        <v>30</v>
      </c>
      <c r="H6" s="198" t="s">
        <v>30</v>
      </c>
      <c r="I6" s="198" t="s">
        <v>30</v>
      </c>
      <c r="J6" s="198" t="s">
        <v>30</v>
      </c>
      <c r="K6" s="198" t="s">
        <v>30</v>
      </c>
      <c r="L6" s="198" t="s">
        <v>30</v>
      </c>
      <c r="M6" s="198" t="s">
        <v>30</v>
      </c>
      <c r="N6" s="199" t="s">
        <v>245</v>
      </c>
      <c r="O6" s="209">
        <v>11</v>
      </c>
      <c r="P6" s="210">
        <v>11</v>
      </c>
      <c r="Q6" s="209">
        <v>12</v>
      </c>
      <c r="R6" s="214">
        <v>12</v>
      </c>
      <c r="S6" s="213">
        <v>15</v>
      </c>
      <c r="T6" s="214">
        <v>15</v>
      </c>
      <c r="U6" s="211"/>
      <c r="V6" s="216"/>
      <c r="W6" s="209">
        <v>3</v>
      </c>
      <c r="X6" s="210">
        <v>3</v>
      </c>
      <c r="Y6" s="209">
        <v>7</v>
      </c>
      <c r="Z6" s="214">
        <v>7</v>
      </c>
      <c r="AA6" s="213">
        <v>8</v>
      </c>
      <c r="AB6" s="214">
        <v>8</v>
      </c>
      <c r="AC6" s="209">
        <v>13</v>
      </c>
      <c r="AD6" s="214">
        <v>13</v>
      </c>
      <c r="AE6" s="209">
        <v>5</v>
      </c>
      <c r="AF6" s="214">
        <v>5</v>
      </c>
      <c r="AG6" s="209">
        <v>6</v>
      </c>
      <c r="AH6" s="214">
        <v>6</v>
      </c>
      <c r="AI6" s="209">
        <v>9</v>
      </c>
      <c r="AJ6" s="214">
        <v>9</v>
      </c>
      <c r="AK6" s="209">
        <v>1</v>
      </c>
      <c r="AL6" s="210">
        <v>1</v>
      </c>
      <c r="AM6" s="209">
        <v>4</v>
      </c>
      <c r="AN6" s="214">
        <v>4</v>
      </c>
      <c r="AO6" s="209">
        <v>2</v>
      </c>
      <c r="AP6" s="214">
        <v>2</v>
      </c>
      <c r="AQ6" s="209">
        <v>14</v>
      </c>
      <c r="AR6" s="214">
        <v>14</v>
      </c>
      <c r="AS6" s="209">
        <v>10</v>
      </c>
      <c r="AT6" s="214">
        <v>10</v>
      </c>
    </row>
    <row r="7" spans="1:46" s="208" customFormat="1" ht="34.5" customHeight="1">
      <c r="A7" s="198" t="s">
        <v>255</v>
      </c>
      <c r="B7" s="198" t="s">
        <v>255</v>
      </c>
      <c r="C7" s="198" t="s">
        <v>255</v>
      </c>
      <c r="D7" s="198" t="s">
        <v>255</v>
      </c>
      <c r="E7" s="198" t="s">
        <v>255</v>
      </c>
      <c r="F7" s="198" t="s">
        <v>255</v>
      </c>
      <c r="G7" s="198" t="s">
        <v>255</v>
      </c>
      <c r="H7" s="198" t="s">
        <v>255</v>
      </c>
      <c r="I7" s="198" t="s">
        <v>255</v>
      </c>
      <c r="J7" s="198" t="s">
        <v>255</v>
      </c>
      <c r="K7" s="198" t="s">
        <v>255</v>
      </c>
      <c r="L7" s="198" t="s">
        <v>255</v>
      </c>
      <c r="M7" s="198" t="s">
        <v>255</v>
      </c>
      <c r="N7" s="199" t="s">
        <v>246</v>
      </c>
      <c r="O7" s="209">
        <v>1</v>
      </c>
      <c r="P7" s="210">
        <v>1</v>
      </c>
      <c r="Q7" s="209">
        <v>5</v>
      </c>
      <c r="R7" s="214">
        <v>5</v>
      </c>
      <c r="S7" s="213">
        <v>6</v>
      </c>
      <c r="T7" s="210">
        <v>6</v>
      </c>
      <c r="U7" s="209">
        <v>3</v>
      </c>
      <c r="V7" s="210">
        <v>3</v>
      </c>
      <c r="W7" s="211"/>
      <c r="X7" s="216"/>
      <c r="Y7" s="209">
        <v>14</v>
      </c>
      <c r="Z7" s="214">
        <v>14</v>
      </c>
      <c r="AA7" s="213">
        <v>7</v>
      </c>
      <c r="AB7" s="214">
        <v>7</v>
      </c>
      <c r="AC7" s="209">
        <v>12</v>
      </c>
      <c r="AD7" s="214">
        <v>12</v>
      </c>
      <c r="AE7" s="209">
        <v>4</v>
      </c>
      <c r="AF7" s="214">
        <v>4</v>
      </c>
      <c r="AG7" s="209">
        <v>13</v>
      </c>
      <c r="AH7" s="214">
        <v>13</v>
      </c>
      <c r="AI7" s="209">
        <v>8</v>
      </c>
      <c r="AJ7" s="214">
        <v>8</v>
      </c>
      <c r="AK7" s="209">
        <v>2</v>
      </c>
      <c r="AL7" s="210">
        <v>2</v>
      </c>
      <c r="AM7" s="209">
        <v>15</v>
      </c>
      <c r="AN7" s="214">
        <v>15</v>
      </c>
      <c r="AO7" s="209">
        <v>10</v>
      </c>
      <c r="AP7" s="214">
        <v>10</v>
      </c>
      <c r="AQ7" s="209">
        <v>9</v>
      </c>
      <c r="AR7" s="214">
        <v>9</v>
      </c>
      <c r="AS7" s="209">
        <v>11</v>
      </c>
      <c r="AT7" s="214">
        <v>11</v>
      </c>
    </row>
    <row r="8" spans="1:46" s="208" customFormat="1" ht="34.5" customHeight="1">
      <c r="A8" s="198" t="s">
        <v>256</v>
      </c>
      <c r="B8" s="198" t="s">
        <v>256</v>
      </c>
      <c r="C8" s="198" t="s">
        <v>256</v>
      </c>
      <c r="D8" s="198" t="s">
        <v>256</v>
      </c>
      <c r="E8" s="198" t="s">
        <v>256</v>
      </c>
      <c r="F8" s="198" t="s">
        <v>256</v>
      </c>
      <c r="G8" s="198" t="s">
        <v>256</v>
      </c>
      <c r="H8" s="198" t="s">
        <v>256</v>
      </c>
      <c r="I8" s="198" t="s">
        <v>256</v>
      </c>
      <c r="J8" s="198" t="s">
        <v>256</v>
      </c>
      <c r="K8" s="198" t="s">
        <v>256</v>
      </c>
      <c r="L8" s="198" t="s">
        <v>256</v>
      </c>
      <c r="M8" s="198" t="s">
        <v>256</v>
      </c>
      <c r="N8" s="199" t="s">
        <v>208</v>
      </c>
      <c r="O8" s="209">
        <v>8</v>
      </c>
      <c r="P8" s="210">
        <v>8</v>
      </c>
      <c r="Q8" s="209">
        <v>9</v>
      </c>
      <c r="R8" s="214">
        <v>9</v>
      </c>
      <c r="S8" s="213">
        <v>2</v>
      </c>
      <c r="T8" s="214">
        <v>2</v>
      </c>
      <c r="U8" s="209">
        <v>7</v>
      </c>
      <c r="V8" s="210">
        <v>7</v>
      </c>
      <c r="W8" s="209">
        <v>14</v>
      </c>
      <c r="X8" s="210">
        <v>14</v>
      </c>
      <c r="Y8" s="211"/>
      <c r="Z8" s="212"/>
      <c r="AA8" s="213">
        <v>10</v>
      </c>
      <c r="AB8" s="214">
        <v>10</v>
      </c>
      <c r="AC8" s="209">
        <v>15</v>
      </c>
      <c r="AD8" s="214">
        <v>15</v>
      </c>
      <c r="AE8" s="209">
        <v>6</v>
      </c>
      <c r="AF8" s="214">
        <v>6</v>
      </c>
      <c r="AG8" s="209">
        <v>1</v>
      </c>
      <c r="AH8" s="214">
        <v>1</v>
      </c>
      <c r="AI8" s="209">
        <v>11</v>
      </c>
      <c r="AJ8" s="214">
        <v>11</v>
      </c>
      <c r="AK8" s="209">
        <v>12</v>
      </c>
      <c r="AL8" s="210">
        <v>12</v>
      </c>
      <c r="AM8" s="209">
        <v>13</v>
      </c>
      <c r="AN8" s="214">
        <v>13</v>
      </c>
      <c r="AO8" s="209">
        <v>5</v>
      </c>
      <c r="AP8" s="214">
        <v>5</v>
      </c>
      <c r="AQ8" s="209">
        <v>4</v>
      </c>
      <c r="AR8" s="214">
        <v>4</v>
      </c>
      <c r="AS8" s="209">
        <v>3</v>
      </c>
      <c r="AT8" s="214">
        <v>3</v>
      </c>
    </row>
    <row r="9" spans="1:46" s="208" customFormat="1" ht="34.5" customHeight="1">
      <c r="A9" s="198" t="s">
        <v>257</v>
      </c>
      <c r="B9" s="198" t="s">
        <v>257</v>
      </c>
      <c r="C9" s="198" t="s">
        <v>257</v>
      </c>
      <c r="D9" s="198" t="s">
        <v>257</v>
      </c>
      <c r="E9" s="198" t="s">
        <v>257</v>
      </c>
      <c r="F9" s="198" t="s">
        <v>257</v>
      </c>
      <c r="G9" s="198" t="s">
        <v>257</v>
      </c>
      <c r="H9" s="198" t="s">
        <v>257</v>
      </c>
      <c r="I9" s="198" t="s">
        <v>257</v>
      </c>
      <c r="J9" s="198" t="s">
        <v>257</v>
      </c>
      <c r="K9" s="198" t="s">
        <v>257</v>
      </c>
      <c r="L9" s="198" t="s">
        <v>257</v>
      </c>
      <c r="M9" s="198" t="s">
        <v>257</v>
      </c>
      <c r="N9" s="199" t="s">
        <v>247</v>
      </c>
      <c r="O9" s="209">
        <v>4</v>
      </c>
      <c r="P9" s="210">
        <v>4</v>
      </c>
      <c r="Q9" s="209">
        <v>1</v>
      </c>
      <c r="R9" s="214">
        <v>1</v>
      </c>
      <c r="S9" s="213">
        <v>9</v>
      </c>
      <c r="T9" s="210">
        <v>9</v>
      </c>
      <c r="U9" s="209">
        <v>8</v>
      </c>
      <c r="V9" s="210">
        <v>8</v>
      </c>
      <c r="W9" s="209">
        <v>7</v>
      </c>
      <c r="X9" s="210">
        <v>7</v>
      </c>
      <c r="Y9" s="209">
        <v>10</v>
      </c>
      <c r="Z9" s="214">
        <v>10</v>
      </c>
      <c r="AA9" s="215"/>
      <c r="AB9" s="212"/>
      <c r="AC9" s="209">
        <v>6</v>
      </c>
      <c r="AD9" s="214">
        <v>6</v>
      </c>
      <c r="AE9" s="209">
        <v>2</v>
      </c>
      <c r="AF9" s="214">
        <v>2</v>
      </c>
      <c r="AG9" s="209">
        <v>3</v>
      </c>
      <c r="AH9" s="214">
        <v>3</v>
      </c>
      <c r="AI9" s="209">
        <v>14</v>
      </c>
      <c r="AJ9" s="214">
        <v>14</v>
      </c>
      <c r="AK9" s="209">
        <v>5</v>
      </c>
      <c r="AL9" s="210">
        <v>5</v>
      </c>
      <c r="AM9" s="209">
        <v>11</v>
      </c>
      <c r="AN9" s="214">
        <v>11</v>
      </c>
      <c r="AO9" s="209">
        <v>12</v>
      </c>
      <c r="AP9" s="214">
        <v>12</v>
      </c>
      <c r="AQ9" s="209">
        <v>15</v>
      </c>
      <c r="AR9" s="214">
        <v>15</v>
      </c>
      <c r="AS9" s="209">
        <v>13</v>
      </c>
      <c r="AT9" s="214">
        <v>13</v>
      </c>
    </row>
    <row r="10" spans="1:46" s="208" customFormat="1" ht="34.5" customHeight="1">
      <c r="A10" s="198" t="s">
        <v>136</v>
      </c>
      <c r="B10" s="198" t="s">
        <v>136</v>
      </c>
      <c r="C10" s="198" t="s">
        <v>136</v>
      </c>
      <c r="D10" s="198" t="s">
        <v>136</v>
      </c>
      <c r="E10" s="198" t="s">
        <v>136</v>
      </c>
      <c r="F10" s="198" t="s">
        <v>136</v>
      </c>
      <c r="G10" s="198" t="s">
        <v>136</v>
      </c>
      <c r="H10" s="198" t="s">
        <v>136</v>
      </c>
      <c r="I10" s="198" t="s">
        <v>136</v>
      </c>
      <c r="J10" s="198" t="s">
        <v>136</v>
      </c>
      <c r="K10" s="198" t="s">
        <v>136</v>
      </c>
      <c r="L10" s="198" t="s">
        <v>136</v>
      </c>
      <c r="M10" s="198" t="s">
        <v>136</v>
      </c>
      <c r="N10" s="199" t="s">
        <v>248</v>
      </c>
      <c r="O10" s="209">
        <v>14</v>
      </c>
      <c r="P10" s="210">
        <v>14</v>
      </c>
      <c r="Q10" s="209">
        <v>10</v>
      </c>
      <c r="R10" s="214">
        <v>10</v>
      </c>
      <c r="S10" s="213">
        <v>3</v>
      </c>
      <c r="T10" s="214">
        <v>3</v>
      </c>
      <c r="U10" s="209">
        <v>13</v>
      </c>
      <c r="V10" s="210">
        <v>13</v>
      </c>
      <c r="W10" s="209">
        <v>12</v>
      </c>
      <c r="X10" s="210">
        <v>12</v>
      </c>
      <c r="Y10" s="209">
        <v>15</v>
      </c>
      <c r="Z10" s="214">
        <v>15</v>
      </c>
      <c r="AA10" s="213">
        <v>6</v>
      </c>
      <c r="AB10" s="214">
        <v>6</v>
      </c>
      <c r="AC10" s="211"/>
      <c r="AD10" s="212"/>
      <c r="AE10" s="209">
        <v>11</v>
      </c>
      <c r="AF10" s="214">
        <v>11</v>
      </c>
      <c r="AG10" s="209">
        <v>7</v>
      </c>
      <c r="AH10" s="210">
        <v>7</v>
      </c>
      <c r="AI10" s="209">
        <v>2</v>
      </c>
      <c r="AJ10" s="214">
        <v>2</v>
      </c>
      <c r="AK10" s="209">
        <v>9</v>
      </c>
      <c r="AL10" s="210">
        <v>9</v>
      </c>
      <c r="AM10" s="209">
        <v>8</v>
      </c>
      <c r="AN10" s="214">
        <v>8</v>
      </c>
      <c r="AO10" s="209">
        <v>4</v>
      </c>
      <c r="AP10" s="214">
        <v>4</v>
      </c>
      <c r="AQ10" s="209">
        <v>1</v>
      </c>
      <c r="AR10" s="214">
        <v>1</v>
      </c>
      <c r="AS10" s="209">
        <v>5</v>
      </c>
      <c r="AT10" s="214">
        <v>5</v>
      </c>
    </row>
    <row r="11" spans="1:46" s="208" customFormat="1" ht="34.5" customHeight="1">
      <c r="A11" s="198" t="s">
        <v>258</v>
      </c>
      <c r="B11" s="198" t="s">
        <v>258</v>
      </c>
      <c r="C11" s="198" t="s">
        <v>258</v>
      </c>
      <c r="D11" s="198" t="s">
        <v>258</v>
      </c>
      <c r="E11" s="198" t="s">
        <v>258</v>
      </c>
      <c r="F11" s="198" t="s">
        <v>258</v>
      </c>
      <c r="G11" s="198" t="s">
        <v>258</v>
      </c>
      <c r="H11" s="198" t="s">
        <v>258</v>
      </c>
      <c r="I11" s="198" t="s">
        <v>258</v>
      </c>
      <c r="J11" s="198" t="s">
        <v>258</v>
      </c>
      <c r="K11" s="198" t="s">
        <v>258</v>
      </c>
      <c r="L11" s="198" t="s">
        <v>258</v>
      </c>
      <c r="M11" s="198" t="s">
        <v>258</v>
      </c>
      <c r="N11" s="199" t="s">
        <v>214</v>
      </c>
      <c r="O11" s="209">
        <v>13</v>
      </c>
      <c r="P11" s="210">
        <v>13</v>
      </c>
      <c r="Q11" s="209">
        <v>14</v>
      </c>
      <c r="R11" s="214">
        <v>14</v>
      </c>
      <c r="S11" s="213">
        <v>12</v>
      </c>
      <c r="T11" s="214">
        <v>12</v>
      </c>
      <c r="U11" s="209">
        <v>5</v>
      </c>
      <c r="V11" s="210">
        <v>5</v>
      </c>
      <c r="W11" s="209">
        <v>4</v>
      </c>
      <c r="X11" s="210">
        <v>4</v>
      </c>
      <c r="Y11" s="209">
        <v>6</v>
      </c>
      <c r="Z11" s="214">
        <v>6</v>
      </c>
      <c r="AA11" s="213">
        <v>2</v>
      </c>
      <c r="AB11" s="214">
        <v>2</v>
      </c>
      <c r="AC11" s="209">
        <v>11</v>
      </c>
      <c r="AD11" s="214">
        <v>11</v>
      </c>
      <c r="AE11" s="211"/>
      <c r="AF11" s="212"/>
      <c r="AG11" s="209">
        <v>15</v>
      </c>
      <c r="AH11" s="214">
        <v>15</v>
      </c>
      <c r="AI11" s="209">
        <v>7</v>
      </c>
      <c r="AJ11" s="214">
        <v>7</v>
      </c>
      <c r="AK11" s="209">
        <v>10</v>
      </c>
      <c r="AL11" s="210">
        <v>10</v>
      </c>
      <c r="AM11" s="209">
        <v>1</v>
      </c>
      <c r="AN11" s="214">
        <v>1</v>
      </c>
      <c r="AO11" s="209">
        <v>8</v>
      </c>
      <c r="AP11" s="214">
        <v>8</v>
      </c>
      <c r="AQ11" s="209">
        <v>3</v>
      </c>
      <c r="AR11" s="214">
        <v>3</v>
      </c>
      <c r="AS11" s="209">
        <v>9</v>
      </c>
      <c r="AT11" s="214">
        <v>9</v>
      </c>
    </row>
    <row r="12" spans="1:46" s="208" customFormat="1" ht="34.5" customHeight="1">
      <c r="A12" s="198" t="s">
        <v>259</v>
      </c>
      <c r="B12" s="198" t="s">
        <v>259</v>
      </c>
      <c r="C12" s="198" t="s">
        <v>259</v>
      </c>
      <c r="D12" s="198" t="s">
        <v>259</v>
      </c>
      <c r="E12" s="198" t="s">
        <v>259</v>
      </c>
      <c r="F12" s="198" t="s">
        <v>259</v>
      </c>
      <c r="G12" s="198" t="s">
        <v>259</v>
      </c>
      <c r="H12" s="198" t="s">
        <v>259</v>
      </c>
      <c r="I12" s="198" t="s">
        <v>259</v>
      </c>
      <c r="J12" s="198" t="s">
        <v>259</v>
      </c>
      <c r="K12" s="198" t="s">
        <v>259</v>
      </c>
      <c r="L12" s="198" t="s">
        <v>259</v>
      </c>
      <c r="M12" s="198" t="s">
        <v>259</v>
      </c>
      <c r="N12" s="199" t="s">
        <v>216</v>
      </c>
      <c r="O12" s="209">
        <v>9</v>
      </c>
      <c r="P12" s="210">
        <v>9</v>
      </c>
      <c r="Q12" s="209">
        <v>11</v>
      </c>
      <c r="R12" s="214">
        <v>11</v>
      </c>
      <c r="S12" s="213">
        <v>8</v>
      </c>
      <c r="T12" s="214">
        <v>8</v>
      </c>
      <c r="U12" s="209">
        <v>6</v>
      </c>
      <c r="V12" s="210">
        <v>6</v>
      </c>
      <c r="W12" s="209">
        <v>13</v>
      </c>
      <c r="X12" s="210">
        <v>13</v>
      </c>
      <c r="Y12" s="209">
        <v>1</v>
      </c>
      <c r="Z12" s="214">
        <v>1</v>
      </c>
      <c r="AA12" s="213">
        <v>3</v>
      </c>
      <c r="AB12" s="214">
        <v>3</v>
      </c>
      <c r="AC12" s="209">
        <v>7</v>
      </c>
      <c r="AD12" s="214">
        <v>7</v>
      </c>
      <c r="AE12" s="209">
        <v>15</v>
      </c>
      <c r="AF12" s="214">
        <v>15</v>
      </c>
      <c r="AG12" s="211"/>
      <c r="AH12" s="212"/>
      <c r="AI12" s="209">
        <v>10</v>
      </c>
      <c r="AJ12" s="214">
        <v>10</v>
      </c>
      <c r="AK12" s="209">
        <v>4</v>
      </c>
      <c r="AL12" s="210">
        <v>4</v>
      </c>
      <c r="AM12" s="209">
        <v>5</v>
      </c>
      <c r="AN12" s="214">
        <v>5</v>
      </c>
      <c r="AO12" s="209">
        <v>14</v>
      </c>
      <c r="AP12" s="214">
        <v>14</v>
      </c>
      <c r="AQ12" s="209">
        <v>2</v>
      </c>
      <c r="AR12" s="214">
        <v>2</v>
      </c>
      <c r="AS12" s="209">
        <v>12</v>
      </c>
      <c r="AT12" s="214">
        <v>12</v>
      </c>
    </row>
    <row r="13" spans="1:46" s="208" customFormat="1" ht="34.5" customHeight="1">
      <c r="A13" s="198" t="s">
        <v>260</v>
      </c>
      <c r="B13" s="198" t="s">
        <v>260</v>
      </c>
      <c r="C13" s="198" t="s">
        <v>260</v>
      </c>
      <c r="D13" s="198" t="s">
        <v>260</v>
      </c>
      <c r="E13" s="198" t="s">
        <v>260</v>
      </c>
      <c r="F13" s="198" t="s">
        <v>260</v>
      </c>
      <c r="G13" s="198" t="s">
        <v>260</v>
      </c>
      <c r="H13" s="198" t="s">
        <v>260</v>
      </c>
      <c r="I13" s="198" t="s">
        <v>260</v>
      </c>
      <c r="J13" s="198" t="s">
        <v>260</v>
      </c>
      <c r="K13" s="198" t="s">
        <v>260</v>
      </c>
      <c r="L13" s="198" t="s">
        <v>260</v>
      </c>
      <c r="M13" s="198" t="s">
        <v>260</v>
      </c>
      <c r="N13" s="217" t="s">
        <v>199</v>
      </c>
      <c r="O13" s="209">
        <v>5</v>
      </c>
      <c r="P13" s="210">
        <v>5</v>
      </c>
      <c r="Q13" s="209">
        <v>3</v>
      </c>
      <c r="R13" s="214">
        <v>3</v>
      </c>
      <c r="S13" s="213">
        <v>4</v>
      </c>
      <c r="T13" s="214">
        <v>4</v>
      </c>
      <c r="U13" s="209">
        <v>9</v>
      </c>
      <c r="V13" s="210">
        <v>9</v>
      </c>
      <c r="W13" s="209">
        <v>8</v>
      </c>
      <c r="X13" s="210">
        <v>8</v>
      </c>
      <c r="Y13" s="209">
        <v>11</v>
      </c>
      <c r="Z13" s="214">
        <v>11</v>
      </c>
      <c r="AA13" s="213">
        <v>14</v>
      </c>
      <c r="AB13" s="214">
        <v>14</v>
      </c>
      <c r="AC13" s="209">
        <v>2</v>
      </c>
      <c r="AD13" s="214">
        <v>2</v>
      </c>
      <c r="AE13" s="209">
        <v>7</v>
      </c>
      <c r="AF13" s="214">
        <v>7</v>
      </c>
      <c r="AG13" s="209">
        <v>10</v>
      </c>
      <c r="AH13" s="214">
        <v>10</v>
      </c>
      <c r="AI13" s="211"/>
      <c r="AJ13" s="212"/>
      <c r="AK13" s="209">
        <v>15</v>
      </c>
      <c r="AL13" s="210">
        <v>15</v>
      </c>
      <c r="AM13" s="209">
        <v>12</v>
      </c>
      <c r="AN13" s="214">
        <v>12</v>
      </c>
      <c r="AO13" s="209">
        <v>13</v>
      </c>
      <c r="AP13" s="214">
        <v>13</v>
      </c>
      <c r="AQ13" s="209">
        <v>6</v>
      </c>
      <c r="AR13" s="214">
        <v>6</v>
      </c>
      <c r="AS13" s="209">
        <v>1</v>
      </c>
      <c r="AT13" s="214">
        <v>1</v>
      </c>
    </row>
    <row r="14" spans="1:46" s="208" customFormat="1" ht="34.5" customHeight="1">
      <c r="A14" s="198" t="s">
        <v>11</v>
      </c>
      <c r="B14" s="198" t="s">
        <v>11</v>
      </c>
      <c r="C14" s="198" t="s">
        <v>11</v>
      </c>
      <c r="D14" s="198" t="s">
        <v>11</v>
      </c>
      <c r="E14" s="198" t="s">
        <v>11</v>
      </c>
      <c r="F14" s="198" t="s">
        <v>11</v>
      </c>
      <c r="G14" s="198" t="s">
        <v>11</v>
      </c>
      <c r="H14" s="198" t="s">
        <v>11</v>
      </c>
      <c r="I14" s="198" t="s">
        <v>11</v>
      </c>
      <c r="J14" s="198" t="s">
        <v>11</v>
      </c>
      <c r="K14" s="198" t="s">
        <v>11</v>
      </c>
      <c r="L14" s="198" t="s">
        <v>11</v>
      </c>
      <c r="M14" s="198" t="s">
        <v>11</v>
      </c>
      <c r="N14" s="199" t="s">
        <v>249</v>
      </c>
      <c r="O14" s="209">
        <v>6</v>
      </c>
      <c r="P14" s="210">
        <v>6</v>
      </c>
      <c r="Q14" s="209">
        <v>8</v>
      </c>
      <c r="R14" s="214">
        <v>8</v>
      </c>
      <c r="S14" s="213">
        <v>11</v>
      </c>
      <c r="T14" s="214">
        <v>11</v>
      </c>
      <c r="U14" s="209">
        <v>1</v>
      </c>
      <c r="V14" s="210">
        <v>1</v>
      </c>
      <c r="W14" s="209">
        <v>2</v>
      </c>
      <c r="X14" s="210">
        <v>2</v>
      </c>
      <c r="Y14" s="209">
        <v>12</v>
      </c>
      <c r="Z14" s="214">
        <v>12</v>
      </c>
      <c r="AA14" s="213">
        <v>5</v>
      </c>
      <c r="AB14" s="214">
        <v>5</v>
      </c>
      <c r="AC14" s="209">
        <v>9</v>
      </c>
      <c r="AD14" s="214">
        <v>9</v>
      </c>
      <c r="AE14" s="209">
        <v>10</v>
      </c>
      <c r="AF14" s="214">
        <v>10</v>
      </c>
      <c r="AG14" s="209">
        <v>4</v>
      </c>
      <c r="AH14" s="214">
        <v>4</v>
      </c>
      <c r="AI14" s="209">
        <v>15</v>
      </c>
      <c r="AJ14" s="214">
        <v>15</v>
      </c>
      <c r="AK14" s="211"/>
      <c r="AL14" s="216"/>
      <c r="AM14" s="209">
        <v>14</v>
      </c>
      <c r="AN14" s="214">
        <v>14</v>
      </c>
      <c r="AO14" s="209">
        <v>3</v>
      </c>
      <c r="AP14" s="214">
        <v>3</v>
      </c>
      <c r="AQ14" s="209">
        <v>13</v>
      </c>
      <c r="AR14" s="214">
        <v>13</v>
      </c>
      <c r="AS14" s="209">
        <v>7</v>
      </c>
      <c r="AT14" s="214">
        <v>7</v>
      </c>
    </row>
    <row r="15" spans="1:46" s="208" customFormat="1" ht="34.5" customHeight="1">
      <c r="A15" s="198" t="s">
        <v>261</v>
      </c>
      <c r="B15" s="198" t="s">
        <v>261</v>
      </c>
      <c r="C15" s="198" t="s">
        <v>261</v>
      </c>
      <c r="D15" s="198" t="s">
        <v>261</v>
      </c>
      <c r="E15" s="198" t="s">
        <v>261</v>
      </c>
      <c r="F15" s="198" t="s">
        <v>261</v>
      </c>
      <c r="G15" s="198" t="s">
        <v>261</v>
      </c>
      <c r="H15" s="198" t="s">
        <v>261</v>
      </c>
      <c r="I15" s="198" t="s">
        <v>261</v>
      </c>
      <c r="J15" s="198" t="s">
        <v>261</v>
      </c>
      <c r="K15" s="198" t="s">
        <v>261</v>
      </c>
      <c r="L15" s="198" t="s">
        <v>261</v>
      </c>
      <c r="M15" s="198" t="s">
        <v>261</v>
      </c>
      <c r="N15" s="199" t="s">
        <v>250</v>
      </c>
      <c r="O15" s="209">
        <v>3</v>
      </c>
      <c r="P15" s="210">
        <v>3</v>
      </c>
      <c r="Q15" s="209">
        <v>6</v>
      </c>
      <c r="R15" s="214">
        <v>6</v>
      </c>
      <c r="S15" s="213">
        <v>7</v>
      </c>
      <c r="T15" s="214">
        <v>7</v>
      </c>
      <c r="U15" s="209">
        <v>4</v>
      </c>
      <c r="V15" s="210">
        <v>4</v>
      </c>
      <c r="W15" s="209">
        <v>15</v>
      </c>
      <c r="X15" s="210">
        <v>15</v>
      </c>
      <c r="Y15" s="209">
        <v>13</v>
      </c>
      <c r="Z15" s="214">
        <v>13</v>
      </c>
      <c r="AA15" s="213">
        <v>11</v>
      </c>
      <c r="AB15" s="214">
        <v>11</v>
      </c>
      <c r="AC15" s="209">
        <v>8</v>
      </c>
      <c r="AD15" s="214">
        <v>8</v>
      </c>
      <c r="AE15" s="209">
        <v>1</v>
      </c>
      <c r="AF15" s="214">
        <v>1</v>
      </c>
      <c r="AG15" s="209">
        <v>5</v>
      </c>
      <c r="AH15" s="214">
        <v>5</v>
      </c>
      <c r="AI15" s="209">
        <v>12</v>
      </c>
      <c r="AJ15" s="214">
        <v>12</v>
      </c>
      <c r="AK15" s="209">
        <v>14</v>
      </c>
      <c r="AL15" s="210">
        <v>14</v>
      </c>
      <c r="AM15" s="211"/>
      <c r="AN15" s="212"/>
      <c r="AO15" s="209">
        <v>9</v>
      </c>
      <c r="AP15" s="214">
        <v>9</v>
      </c>
      <c r="AQ15" s="209">
        <v>10</v>
      </c>
      <c r="AR15" s="214">
        <v>10</v>
      </c>
      <c r="AS15" s="209">
        <v>2</v>
      </c>
      <c r="AT15" s="214">
        <v>2</v>
      </c>
    </row>
    <row r="16" spans="1:46" s="208" customFormat="1" ht="34.5" customHeight="1">
      <c r="A16" s="198" t="s">
        <v>262</v>
      </c>
      <c r="B16" s="198" t="s">
        <v>262</v>
      </c>
      <c r="C16" s="198" t="s">
        <v>262</v>
      </c>
      <c r="D16" s="198" t="s">
        <v>262</v>
      </c>
      <c r="E16" s="198" t="s">
        <v>262</v>
      </c>
      <c r="F16" s="198" t="s">
        <v>262</v>
      </c>
      <c r="G16" s="198" t="s">
        <v>262</v>
      </c>
      <c r="H16" s="198" t="s">
        <v>262</v>
      </c>
      <c r="I16" s="198" t="s">
        <v>262</v>
      </c>
      <c r="J16" s="198" t="s">
        <v>262</v>
      </c>
      <c r="K16" s="198" t="s">
        <v>262</v>
      </c>
      <c r="L16" s="198" t="s">
        <v>262</v>
      </c>
      <c r="M16" s="198" t="s">
        <v>262</v>
      </c>
      <c r="N16" s="199" t="s">
        <v>251</v>
      </c>
      <c r="O16" s="209">
        <v>7</v>
      </c>
      <c r="P16" s="210">
        <v>7</v>
      </c>
      <c r="Q16" s="209">
        <v>15</v>
      </c>
      <c r="R16" s="214">
        <v>15</v>
      </c>
      <c r="S16" s="213">
        <v>1</v>
      </c>
      <c r="T16" s="214">
        <v>1</v>
      </c>
      <c r="U16" s="209">
        <v>2</v>
      </c>
      <c r="V16" s="210">
        <v>2</v>
      </c>
      <c r="W16" s="209">
        <v>10</v>
      </c>
      <c r="X16" s="210">
        <v>10</v>
      </c>
      <c r="Y16" s="209">
        <v>5</v>
      </c>
      <c r="Z16" s="214">
        <v>5</v>
      </c>
      <c r="AA16" s="213">
        <v>12</v>
      </c>
      <c r="AB16" s="214">
        <v>12</v>
      </c>
      <c r="AC16" s="209">
        <v>4</v>
      </c>
      <c r="AD16" s="214">
        <v>4</v>
      </c>
      <c r="AE16" s="209">
        <v>8</v>
      </c>
      <c r="AF16" s="210">
        <v>8</v>
      </c>
      <c r="AG16" s="209">
        <v>14</v>
      </c>
      <c r="AH16" s="214">
        <v>14</v>
      </c>
      <c r="AI16" s="209">
        <v>13</v>
      </c>
      <c r="AJ16" s="214">
        <v>13</v>
      </c>
      <c r="AK16" s="209">
        <v>3</v>
      </c>
      <c r="AL16" s="210">
        <v>3</v>
      </c>
      <c r="AM16" s="209">
        <v>9</v>
      </c>
      <c r="AN16" s="214">
        <v>9</v>
      </c>
      <c r="AO16" s="211"/>
      <c r="AP16" s="212"/>
      <c r="AQ16" s="209">
        <v>11</v>
      </c>
      <c r="AR16" s="214">
        <v>11</v>
      </c>
      <c r="AS16" s="209">
        <v>6</v>
      </c>
      <c r="AT16" s="214">
        <v>6</v>
      </c>
    </row>
    <row r="17" spans="1:46" s="208" customFormat="1" ht="34.5" customHeight="1">
      <c r="A17" s="198" t="s">
        <v>263</v>
      </c>
      <c r="B17" s="198" t="s">
        <v>263</v>
      </c>
      <c r="C17" s="198" t="s">
        <v>263</v>
      </c>
      <c r="D17" s="198" t="s">
        <v>263</v>
      </c>
      <c r="E17" s="198" t="s">
        <v>263</v>
      </c>
      <c r="F17" s="198" t="s">
        <v>263</v>
      </c>
      <c r="G17" s="198" t="s">
        <v>263</v>
      </c>
      <c r="H17" s="198" t="s">
        <v>263</v>
      </c>
      <c r="I17" s="198" t="s">
        <v>263</v>
      </c>
      <c r="J17" s="198" t="s">
        <v>263</v>
      </c>
      <c r="K17" s="198" t="s">
        <v>263</v>
      </c>
      <c r="L17" s="198" t="s">
        <v>263</v>
      </c>
      <c r="M17" s="198" t="s">
        <v>263</v>
      </c>
      <c r="N17" s="199" t="s">
        <v>252</v>
      </c>
      <c r="O17" s="209">
        <v>12</v>
      </c>
      <c r="P17" s="210">
        <v>12</v>
      </c>
      <c r="Q17" s="209">
        <v>7</v>
      </c>
      <c r="R17" s="214">
        <v>7</v>
      </c>
      <c r="S17" s="213">
        <v>5</v>
      </c>
      <c r="T17" s="214">
        <v>5</v>
      </c>
      <c r="U17" s="209">
        <v>14</v>
      </c>
      <c r="V17" s="210">
        <v>14</v>
      </c>
      <c r="W17" s="209">
        <v>9</v>
      </c>
      <c r="X17" s="210">
        <v>9</v>
      </c>
      <c r="Y17" s="209">
        <v>4</v>
      </c>
      <c r="Z17" s="214">
        <v>4</v>
      </c>
      <c r="AA17" s="213">
        <v>15</v>
      </c>
      <c r="AB17" s="210">
        <v>15</v>
      </c>
      <c r="AC17" s="209">
        <v>1</v>
      </c>
      <c r="AD17" s="214">
        <v>1</v>
      </c>
      <c r="AE17" s="209">
        <v>3</v>
      </c>
      <c r="AF17" s="214">
        <v>3</v>
      </c>
      <c r="AG17" s="209">
        <v>2</v>
      </c>
      <c r="AH17" s="214">
        <v>2</v>
      </c>
      <c r="AI17" s="209">
        <v>6</v>
      </c>
      <c r="AJ17" s="214">
        <v>6</v>
      </c>
      <c r="AK17" s="209">
        <v>13</v>
      </c>
      <c r="AL17" s="210">
        <v>13</v>
      </c>
      <c r="AM17" s="209">
        <v>10</v>
      </c>
      <c r="AN17" s="214">
        <v>10</v>
      </c>
      <c r="AO17" s="209">
        <v>11</v>
      </c>
      <c r="AP17" s="214">
        <v>11</v>
      </c>
      <c r="AQ17" s="211"/>
      <c r="AR17" s="212"/>
      <c r="AS17" s="209">
        <v>8</v>
      </c>
      <c r="AT17" s="214">
        <v>8</v>
      </c>
    </row>
    <row r="18" spans="1:46" s="208" customFormat="1" ht="34.5" customHeight="1" thickBot="1">
      <c r="A18" s="198" t="s">
        <v>264</v>
      </c>
      <c r="B18" s="198" t="s">
        <v>264</v>
      </c>
      <c r="C18" s="198" t="s">
        <v>264</v>
      </c>
      <c r="D18" s="198" t="s">
        <v>264</v>
      </c>
      <c r="E18" s="198" t="s">
        <v>264</v>
      </c>
      <c r="F18" s="198" t="s">
        <v>264</v>
      </c>
      <c r="G18" s="198" t="s">
        <v>264</v>
      </c>
      <c r="H18" s="198" t="s">
        <v>264</v>
      </c>
      <c r="I18" s="198" t="s">
        <v>264</v>
      </c>
      <c r="J18" s="198" t="s">
        <v>264</v>
      </c>
      <c r="K18" s="198" t="s">
        <v>264</v>
      </c>
      <c r="L18" s="198" t="s">
        <v>264</v>
      </c>
      <c r="M18" s="198" t="s">
        <v>264</v>
      </c>
      <c r="N18" s="199" t="s">
        <v>229</v>
      </c>
      <c r="O18" s="218">
        <v>15</v>
      </c>
      <c r="P18" s="219">
        <v>15</v>
      </c>
      <c r="Q18" s="218">
        <v>4</v>
      </c>
      <c r="R18" s="220">
        <v>4</v>
      </c>
      <c r="S18" s="221">
        <v>14</v>
      </c>
      <c r="T18" s="220">
        <v>14</v>
      </c>
      <c r="U18" s="218">
        <v>10</v>
      </c>
      <c r="V18" s="219">
        <v>10</v>
      </c>
      <c r="W18" s="218">
        <v>11</v>
      </c>
      <c r="X18" s="219">
        <v>11</v>
      </c>
      <c r="Y18" s="218">
        <v>3</v>
      </c>
      <c r="Z18" s="220">
        <v>3</v>
      </c>
      <c r="AA18" s="221">
        <v>13</v>
      </c>
      <c r="AB18" s="220">
        <v>13</v>
      </c>
      <c r="AC18" s="218">
        <v>5</v>
      </c>
      <c r="AD18" s="220">
        <v>5</v>
      </c>
      <c r="AE18" s="218">
        <v>9</v>
      </c>
      <c r="AF18" s="220">
        <v>9</v>
      </c>
      <c r="AG18" s="218">
        <v>12</v>
      </c>
      <c r="AH18" s="220">
        <v>12</v>
      </c>
      <c r="AI18" s="218">
        <v>1</v>
      </c>
      <c r="AJ18" s="220">
        <v>1</v>
      </c>
      <c r="AK18" s="218">
        <v>7</v>
      </c>
      <c r="AL18" s="219">
        <v>7</v>
      </c>
      <c r="AM18" s="218">
        <v>2</v>
      </c>
      <c r="AN18" s="220">
        <v>2</v>
      </c>
      <c r="AO18" s="218">
        <v>6</v>
      </c>
      <c r="AP18" s="220">
        <v>6</v>
      </c>
      <c r="AQ18" s="218">
        <v>8</v>
      </c>
      <c r="AR18" s="220">
        <v>8</v>
      </c>
      <c r="AS18" s="222"/>
      <c r="AT18" s="223"/>
    </row>
    <row r="20" spans="15:46" ht="27.75" customHeight="1">
      <c r="O20" s="193">
        <f>SUM(O3:O18)</f>
        <v>120</v>
      </c>
      <c r="P20" s="193">
        <f aca="true" t="shared" si="0" ref="P20:AT20">SUM(P3:P18)</f>
        <v>120</v>
      </c>
      <c r="Q20" s="193">
        <f t="shared" si="0"/>
        <v>120</v>
      </c>
      <c r="R20" s="193">
        <f t="shared" si="0"/>
        <v>120</v>
      </c>
      <c r="S20" s="193">
        <f t="shared" si="0"/>
        <v>120</v>
      </c>
      <c r="T20" s="193">
        <f t="shared" si="0"/>
        <v>120</v>
      </c>
      <c r="U20" s="193">
        <f t="shared" si="0"/>
        <v>120</v>
      </c>
      <c r="V20" s="193">
        <f t="shared" si="0"/>
        <v>120</v>
      </c>
      <c r="W20" s="193">
        <f t="shared" si="0"/>
        <v>120</v>
      </c>
      <c r="X20" s="193">
        <f t="shared" si="0"/>
        <v>120</v>
      </c>
      <c r="Y20" s="193">
        <f t="shared" si="0"/>
        <v>120</v>
      </c>
      <c r="Z20" s="193">
        <f t="shared" si="0"/>
        <v>120</v>
      </c>
      <c r="AA20" s="193">
        <f t="shared" si="0"/>
        <v>120</v>
      </c>
      <c r="AB20" s="193">
        <f t="shared" si="0"/>
        <v>120</v>
      </c>
      <c r="AC20" s="193">
        <f t="shared" si="0"/>
        <v>120</v>
      </c>
      <c r="AD20" s="193">
        <f t="shared" si="0"/>
        <v>120</v>
      </c>
      <c r="AE20" s="193">
        <f t="shared" si="0"/>
        <v>120</v>
      </c>
      <c r="AF20" s="193">
        <f t="shared" si="0"/>
        <v>120</v>
      </c>
      <c r="AG20" s="193">
        <f t="shared" si="0"/>
        <v>120</v>
      </c>
      <c r="AH20" s="193">
        <f t="shared" si="0"/>
        <v>120</v>
      </c>
      <c r="AI20" s="193">
        <f t="shared" si="0"/>
        <v>120</v>
      </c>
      <c r="AJ20" s="193">
        <f t="shared" si="0"/>
        <v>120</v>
      </c>
      <c r="AK20" s="193">
        <f t="shared" si="0"/>
        <v>120</v>
      </c>
      <c r="AL20" s="193">
        <f t="shared" si="0"/>
        <v>120</v>
      </c>
      <c r="AM20" s="193">
        <f t="shared" si="0"/>
        <v>120</v>
      </c>
      <c r="AN20" s="193">
        <f t="shared" si="0"/>
        <v>120</v>
      </c>
      <c r="AO20" s="193">
        <f t="shared" si="0"/>
        <v>120</v>
      </c>
      <c r="AP20" s="193">
        <f t="shared" si="0"/>
        <v>120</v>
      </c>
      <c r="AQ20" s="193">
        <f t="shared" si="0"/>
        <v>120</v>
      </c>
      <c r="AR20" s="193">
        <f t="shared" si="0"/>
        <v>120</v>
      </c>
      <c r="AS20" s="193">
        <f t="shared" si="0"/>
        <v>120</v>
      </c>
      <c r="AT20" s="193">
        <f t="shared" si="0"/>
        <v>120</v>
      </c>
    </row>
    <row r="23" spans="15:16" ht="18">
      <c r="O23" s="199"/>
      <c r="P23" s="199"/>
    </row>
    <row r="24" spans="15:16" ht="18">
      <c r="O24" s="199"/>
      <c r="P24" s="199"/>
    </row>
    <row r="25" spans="15:16" ht="18">
      <c r="O25" s="199">
        <v>1</v>
      </c>
      <c r="P25" s="199">
        <f aca="true" t="shared" si="1" ref="P25:P37">O25*14</f>
        <v>14</v>
      </c>
    </row>
    <row r="26" spans="15:16" ht="18">
      <c r="O26" s="199">
        <v>2</v>
      </c>
      <c r="P26" s="199">
        <f t="shared" si="1"/>
        <v>28</v>
      </c>
    </row>
    <row r="27" spans="15:16" ht="18">
      <c r="O27" s="199">
        <v>3</v>
      </c>
      <c r="P27" s="199">
        <f t="shared" si="1"/>
        <v>42</v>
      </c>
    </row>
    <row r="28" spans="15:16" ht="18">
      <c r="O28" s="199">
        <v>4</v>
      </c>
      <c r="P28" s="199">
        <f t="shared" si="1"/>
        <v>56</v>
      </c>
    </row>
    <row r="29" spans="15:16" ht="18">
      <c r="O29" s="199">
        <v>5</v>
      </c>
      <c r="P29" s="199">
        <f t="shared" si="1"/>
        <v>70</v>
      </c>
    </row>
    <row r="30" spans="15:16" ht="18">
      <c r="O30" s="199">
        <v>6</v>
      </c>
      <c r="P30" s="199">
        <f t="shared" si="1"/>
        <v>84</v>
      </c>
    </row>
    <row r="31" spans="15:16" ht="18">
      <c r="O31" s="199">
        <v>7</v>
      </c>
      <c r="P31" s="199">
        <f t="shared" si="1"/>
        <v>98</v>
      </c>
    </row>
    <row r="32" spans="15:16" ht="18">
      <c r="O32" s="199">
        <v>8</v>
      </c>
      <c r="P32" s="199">
        <f t="shared" si="1"/>
        <v>112</v>
      </c>
    </row>
    <row r="33" spans="15:16" ht="18">
      <c r="O33" s="199">
        <v>9</v>
      </c>
      <c r="P33" s="199">
        <f t="shared" si="1"/>
        <v>126</v>
      </c>
    </row>
    <row r="34" spans="15:16" ht="18">
      <c r="O34" s="199">
        <v>10</v>
      </c>
      <c r="P34" s="199">
        <f t="shared" si="1"/>
        <v>140</v>
      </c>
    </row>
    <row r="35" spans="15:16" ht="18">
      <c r="O35" s="199">
        <v>11</v>
      </c>
      <c r="P35" s="199">
        <f t="shared" si="1"/>
        <v>154</v>
      </c>
    </row>
    <row r="36" spans="15:16" ht="18">
      <c r="O36" s="199">
        <v>12</v>
      </c>
      <c r="P36" s="199">
        <f t="shared" si="1"/>
        <v>168</v>
      </c>
    </row>
    <row r="37" spans="15:16" ht="18">
      <c r="O37" s="199">
        <v>13</v>
      </c>
      <c r="P37" s="199">
        <f t="shared" si="1"/>
        <v>182</v>
      </c>
    </row>
    <row r="38" spans="15:16" ht="18">
      <c r="O38" s="199">
        <f>SUM(O25:O37)</f>
        <v>91</v>
      </c>
      <c r="P38" s="224">
        <f>SUM(P25:P37)</f>
        <v>1274</v>
      </c>
    </row>
    <row r="39" spans="15:16" ht="18">
      <c r="O39" s="199"/>
      <c r="P39" s="199"/>
    </row>
    <row r="40" spans="15:16" ht="18">
      <c r="O40" s="199"/>
      <c r="P40" s="199"/>
    </row>
    <row r="41" spans="15:16" ht="18">
      <c r="O41" s="199"/>
      <c r="P41" s="199"/>
    </row>
    <row r="42" spans="15:16" ht="18">
      <c r="O42" s="199"/>
      <c r="P42" s="199"/>
    </row>
  </sheetData>
  <printOptions/>
  <pageMargins left="0.75" right="0.75" top="1" bottom="1" header="0.5" footer="0.5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Simon</cp:lastModifiedBy>
  <cp:lastPrinted>2012-05-09T14:21:18Z</cp:lastPrinted>
  <dcterms:created xsi:type="dcterms:W3CDTF">2007-05-22T10:28:23Z</dcterms:created>
  <dcterms:modified xsi:type="dcterms:W3CDTF">2013-04-13T20:14:34Z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