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75" tabRatio="777" activeTab="1"/>
  </bookViews>
  <sheets>
    <sheet name="fixtures" sheetId="1" r:id="rId1"/>
    <sheet name="league table" sheetId="2" r:id="rId2"/>
    <sheet name="results grid" sheetId="3" r:id="rId3"/>
    <sheet name="team results" sheetId="4" r:id="rId4"/>
    <sheet name="Individual Results" sheetId="5" r:id="rId5"/>
    <sheet name="players missing" sheetId="6" r:id="rId6"/>
    <sheet name="HA Sequence" sheetId="7" r:id="rId7"/>
    <sheet name="final positions 2002-11" sheetId="8" r:id="rId8"/>
    <sheet name="fixtures jotter 2011-12" sheetId="9" r:id="rId9"/>
  </sheets>
  <definedNames>
    <definedName name="_xlnm.Print_Area" localSheetId="0">'fixtures'!$A$1:$I$205</definedName>
    <definedName name="_xlnm.Print_Area" localSheetId="4">'Individual Results'!$A$1:$BN$201</definedName>
    <definedName name="_xlnm.Print_Area" localSheetId="1">'league table'!$A$1:$I$31</definedName>
    <definedName name="_xlnm.Print_Titles" localSheetId="4">'Individual Results'!$13:$13</definedName>
  </definedNames>
  <calcPr fullCalcOnLoad="1"/>
</workbook>
</file>

<file path=xl/comments1.xml><?xml version="1.0" encoding="utf-8"?>
<comments xmlns="http://schemas.openxmlformats.org/spreadsheetml/2006/main">
  <authors>
    <author>Click</author>
  </authors>
  <commentList>
    <comment ref="A146" authorId="0">
      <text>
        <r>
          <rPr>
            <b/>
            <sz val="8"/>
            <rFont val="Tahoma"/>
            <family val="0"/>
          </rPr>
          <t>CARD NOT RECEIVED FOR THIS MATCH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Click</author>
  </authors>
  <commentList>
    <comment ref="AG53" authorId="0">
      <text>
        <r>
          <rPr>
            <b/>
            <sz val="11"/>
            <rFont val="Tahoma"/>
            <family val="2"/>
          </rPr>
          <t xml:space="preserve">NO CARD RECEIVED </t>
        </r>
        <r>
          <rPr>
            <sz val="8"/>
            <rFont val="Tahoma"/>
            <family val="0"/>
          </rPr>
          <t xml:space="preserve">
</t>
        </r>
      </text>
    </comment>
    <comment ref="AG35" authorId="0">
      <text>
        <r>
          <rPr>
            <b/>
            <sz val="12"/>
            <rFont val="Tahoma"/>
            <family val="2"/>
          </rPr>
          <t xml:space="preserve">NO CARD RECEIVED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<sst xmlns="http://schemas.openxmlformats.org/spreadsheetml/2006/main" count="3955" uniqueCount="388">
  <si>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</si>
  <si>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</si>
  <si>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</si>
  <si>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</si>
  <si>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</si>
  <si>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</si>
  <si>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</si>
  <si>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</si>
  <si>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</si>
  <si>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</si>
  <si>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</si>
  <si>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</si>
  <si>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</si>
  <si>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</si>
  <si>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</si>
  <si>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</si>
  <si>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</si>
  <si>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</si>
  <si>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</si>
  <si>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</si>
  <si>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</si>
  <si>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</si>
  <si>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</si>
  <si>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</si>
  <si>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</si>
  <si>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</si>
  <si>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</si>
  <si>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</si>
  <si>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</si>
  <si>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</si>
  <si>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</si>
  <si>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</si>
  <si>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</si>
  <si>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 xml:space="preserve">Matches in grey postponed or result missing </t>
  </si>
  <si>
    <t>Pos.</t>
  </si>
  <si>
    <t>-</t>
  </si>
  <si>
    <t>Kirkby Malzeard 'A'</t>
  </si>
  <si>
    <t>Kirkby Malzeard 'B'</t>
  </si>
  <si>
    <t>Pateley Club 'A'</t>
  </si>
  <si>
    <t>Pateley Club 'B'</t>
  </si>
  <si>
    <t>Kirkby Malz. 'A'</t>
  </si>
  <si>
    <t>Kirkby Malz. 'B'</t>
  </si>
  <si>
    <t xml:space="preserve">HALF </t>
  </si>
  <si>
    <t>WAY</t>
  </si>
  <si>
    <t>Last Season's Position in grey</t>
  </si>
  <si>
    <t>Name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</si>
  <si>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</si>
  <si>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</si>
  <si>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</si>
  <si>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</si>
  <si>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</si>
  <si>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</si>
  <si>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</si>
  <si>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</si>
  <si>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</si>
  <si>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</si>
  <si>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Birstwith B</t>
  </si>
  <si>
    <t>Dean D</t>
  </si>
  <si>
    <t>Dean R</t>
  </si>
  <si>
    <t>McPhartland S</t>
  </si>
  <si>
    <t>Portwood K</t>
  </si>
  <si>
    <t>Walwyn M</t>
  </si>
  <si>
    <t>Campell A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</si>
  <si>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</si>
  <si>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</si>
  <si>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</si>
  <si>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</si>
  <si>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</si>
  <si>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</si>
  <si>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</si>
  <si>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</si>
  <si>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</si>
  <si>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</si>
  <si>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</si>
  <si>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</si>
  <si>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</si>
  <si>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</si>
  <si>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</si>
  <si>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</si>
  <si>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Cowan J</t>
  </si>
  <si>
    <t>Jennings S</t>
  </si>
  <si>
    <t>Alsop A</t>
  </si>
  <si>
    <t>Benson M</t>
  </si>
  <si>
    <t>Hainsworth R</t>
  </si>
  <si>
    <t>Houseman F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</si>
  <si>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</si>
  <si>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</si>
  <si>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</si>
  <si>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</si>
  <si>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</si>
  <si>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</si>
  <si>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</si>
  <si>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</si>
  <si>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</si>
  <si>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Clayton P.</t>
  </si>
  <si>
    <t>Ezard R.</t>
  </si>
  <si>
    <t>Slater J.</t>
  </si>
  <si>
    <t>Walden I.</t>
  </si>
  <si>
    <t>Walker B</t>
  </si>
  <si>
    <t>Wensley B</t>
  </si>
  <si>
    <t>Barker J Jn</t>
  </si>
  <si>
    <t>Barker J Sn</t>
  </si>
  <si>
    <t>Cotterell N</t>
  </si>
  <si>
    <t>Glencorse W</t>
  </si>
  <si>
    <t>Thomas J</t>
  </si>
  <si>
    <t>Chandler L</t>
  </si>
  <si>
    <t>Jauncey S</t>
  </si>
  <si>
    <t>Woodcock M</t>
  </si>
  <si>
    <t>Shepherd C.</t>
  </si>
  <si>
    <t>Shepherd M.</t>
  </si>
  <si>
    <t>Simpson S.</t>
  </si>
  <si>
    <t>Sutton M.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</si>
  <si>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</si>
  <si>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</si>
  <si>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</si>
  <si>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</si>
  <si>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</si>
  <si>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</si>
  <si>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</si>
  <si>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</si>
  <si>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</si>
  <si>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</si>
  <si>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</si>
  <si>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</si>
  <si>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Walmsley P</t>
  </si>
  <si>
    <t>Masham</t>
  </si>
  <si>
    <t>Kettlesing</t>
  </si>
  <si>
    <t>Pateley Social</t>
  </si>
  <si>
    <t>Ripley 'C'</t>
  </si>
  <si>
    <t>Kirkby Malzeard</t>
  </si>
  <si>
    <t>Bishop Monkton</t>
  </si>
  <si>
    <t>Ripon City</t>
  </si>
  <si>
    <t>Killinghall</t>
  </si>
  <si>
    <t>Pateley Social 'B'</t>
  </si>
  <si>
    <t>Pateley Social 'A' / Liberals</t>
  </si>
  <si>
    <t>Pateley Cons / Club</t>
  </si>
  <si>
    <t>Proctor A</t>
  </si>
  <si>
    <t>Atkinson J Jnr</t>
  </si>
  <si>
    <t>Hainsworth A</t>
  </si>
  <si>
    <t>% WON</t>
  </si>
  <si>
    <t>Brown A</t>
  </si>
  <si>
    <t>Bryan L</t>
  </si>
  <si>
    <t>W3.5</t>
  </si>
  <si>
    <t>L2.5</t>
  </si>
  <si>
    <t xml:space="preserve">Collett R           </t>
  </si>
  <si>
    <t>W5.5</t>
  </si>
  <si>
    <t>L0.5</t>
  </si>
  <si>
    <t>PTS</t>
  </si>
  <si>
    <t>H</t>
  </si>
  <si>
    <t>Mckenzie Shore P</t>
  </si>
  <si>
    <t>Diff.</t>
  </si>
  <si>
    <t>Change</t>
  </si>
  <si>
    <t>Frankland M.</t>
  </si>
  <si>
    <t>Downey R</t>
  </si>
  <si>
    <t>Halliday T</t>
  </si>
  <si>
    <t>Burnett D</t>
  </si>
  <si>
    <t>Rowatt B.</t>
  </si>
  <si>
    <t>Graham M.</t>
  </si>
  <si>
    <t>Hawe J</t>
  </si>
  <si>
    <t>Biddulph A</t>
  </si>
  <si>
    <t>Petty C</t>
  </si>
  <si>
    <t>Dunn R</t>
  </si>
  <si>
    <t>Hampsthwaite B</t>
  </si>
  <si>
    <t>Ripley C</t>
  </si>
  <si>
    <t>Hampsthwaite A</t>
  </si>
  <si>
    <t>Kirkby Malzeard B</t>
  </si>
  <si>
    <t>Kirkby Malzeard A</t>
  </si>
  <si>
    <t>Team / Week</t>
  </si>
  <si>
    <t xml:space="preserve">Darley </t>
  </si>
  <si>
    <t>SNOOKER</t>
  </si>
  <si>
    <t>LEAGUE</t>
  </si>
  <si>
    <t>KO RD 1</t>
  </si>
  <si>
    <t>KO RD 2</t>
  </si>
  <si>
    <t>BILLIARDS</t>
  </si>
  <si>
    <t>MID-SEASON BREAK</t>
  </si>
  <si>
    <t>RIP</t>
  </si>
  <si>
    <t>BIR</t>
  </si>
  <si>
    <t>PC</t>
  </si>
  <si>
    <t>each Ripley team will have both tables 6 times over the season times inc. matches where they play away to another Ripley team</t>
  </si>
  <si>
    <t>Home and Away Sequence First Half 2010-11</t>
  </si>
  <si>
    <t>RIP = playing away v another Ripley team</t>
  </si>
  <si>
    <t xml:space="preserve">Hargreaves G </t>
  </si>
  <si>
    <t xml:space="preserve">Seastron G </t>
  </si>
  <si>
    <t xml:space="preserve">Walden B. </t>
  </si>
  <si>
    <t xml:space="preserve">Borgen A </t>
  </si>
  <si>
    <t xml:space="preserve">Thompson S. </t>
  </si>
  <si>
    <t>V</t>
  </si>
  <si>
    <t>Markington - Match 2</t>
  </si>
  <si>
    <t>Beecroft T.</t>
  </si>
  <si>
    <t>Varley A.</t>
  </si>
  <si>
    <t>Derrick T.</t>
  </si>
  <si>
    <t>Kirkbright P.</t>
  </si>
  <si>
    <t>% PTS SCORED @ HOME</t>
  </si>
  <si>
    <t>A</t>
  </si>
  <si>
    <t>TTL</t>
  </si>
  <si>
    <t>Goodwin R</t>
  </si>
  <si>
    <t>Pearson D</t>
  </si>
  <si>
    <t>Wilcock S</t>
  </si>
  <si>
    <t xml:space="preserve">Morris S </t>
  </si>
  <si>
    <t>Willis K</t>
  </si>
  <si>
    <t>Willis T</t>
  </si>
  <si>
    <t>FW</t>
  </si>
  <si>
    <t>Coulson R</t>
  </si>
  <si>
    <t>Swales D</t>
  </si>
  <si>
    <t>Whittaker J</t>
  </si>
  <si>
    <t xml:space="preserve">TEAM </t>
  </si>
  <si>
    <t>NO. PLAYERS SHORT</t>
  </si>
  <si>
    <t>MISSING RESULTS / POSTPONED MATCHES:</t>
  </si>
  <si>
    <t>O'Brien W.</t>
  </si>
  <si>
    <t>O'Brien J.</t>
  </si>
  <si>
    <t>***denotes free week taken</t>
  </si>
  <si>
    <t>Wray J</t>
  </si>
  <si>
    <t>Jack D</t>
  </si>
  <si>
    <t>Coughlan D</t>
  </si>
  <si>
    <t>H/CAP</t>
  </si>
  <si>
    <t>REVIEW</t>
  </si>
  <si>
    <t>Collins J</t>
  </si>
  <si>
    <t>Jennings A</t>
  </si>
  <si>
    <t>DENOTES HANDICAP ALTERED AT HALF-WAY</t>
  </si>
  <si>
    <t>Capstick E</t>
  </si>
  <si>
    <t xml:space="preserve">  </t>
  </si>
  <si>
    <t>Goodwin J</t>
  </si>
  <si>
    <t>McConnell A</t>
  </si>
  <si>
    <t>Glazer J</t>
  </si>
  <si>
    <t>Darley - Match 2</t>
  </si>
  <si>
    <t>Johnson M</t>
  </si>
  <si>
    <t>Agars K</t>
  </si>
  <si>
    <t>DENOTES NEW PLAYER</t>
  </si>
  <si>
    <t>Cowan D</t>
  </si>
  <si>
    <t>Proctor C</t>
  </si>
  <si>
    <t>Sykes A</t>
  </si>
  <si>
    <t>MATCHES STILL TO PLAY</t>
  </si>
  <si>
    <t>POSTPONED/ MISSING</t>
  </si>
  <si>
    <t>Reynard B</t>
  </si>
  <si>
    <t>McFarlane D</t>
  </si>
  <si>
    <t>Eglin T</t>
  </si>
  <si>
    <t>Garcia M</t>
  </si>
  <si>
    <t>Chadwick P</t>
  </si>
  <si>
    <t>Leggett J</t>
  </si>
  <si>
    <t>Blackburn S</t>
  </si>
  <si>
    <t>Morley C</t>
  </si>
  <si>
    <r>
      <t>LEAGUE</t>
    </r>
    <r>
      <rPr>
        <b/>
        <sz val="10"/>
        <rFont val="Arial"/>
        <family val="2"/>
      </rPr>
      <t xml:space="preserve"> (KO RD 1 THU 8/12)</t>
    </r>
  </si>
  <si>
    <r>
      <t>LEAGUE</t>
    </r>
    <r>
      <rPr>
        <b/>
        <sz val="10"/>
        <rFont val="Arial"/>
        <family val="2"/>
      </rPr>
      <t xml:space="preserve"> </t>
    </r>
  </si>
  <si>
    <t>FREE WEEK</t>
  </si>
  <si>
    <t>Final League Positions 2002-2011</t>
  </si>
  <si>
    <t>2010-11</t>
  </si>
  <si>
    <t>AVERAGE</t>
  </si>
  <si>
    <t>No. of Championship Wins 1953-2011</t>
  </si>
  <si>
    <t>MARKINGTON &amp; DISTRICT SNOOKER LEAGUE 2011-12</t>
  </si>
  <si>
    <t>INDIVIDUAL HANDICAPS</t>
  </si>
  <si>
    <t>*MOST* INDIVIDUAL HANDICAPS WORKED OUT USING LAST YEAR'S FORMULA:</t>
  </si>
  <si>
    <t xml:space="preserve"> (0.66 POINT CHANGE FOR EACH GAME DIFFERENCE ROUNDED UP/DOWN) </t>
  </si>
  <si>
    <t>IE. SOMEONE LOSING 3 MORE GAMES THAN WON H/CAP DECREASES BY 2 POINTS</t>
  </si>
  <si>
    <t>PLAYERS WHO ONLY PLAYED ONE GAME H/CAP LEFT AS PREVIOUS - NO MAX. H/CAP</t>
  </si>
  <si>
    <t>UNLESS OTHERWISE AGREED IN ADVANCE, NEW PLAYERS TO PLAY OFF +15</t>
  </si>
  <si>
    <t>WHICH WILL BE REVIEWED AT HALF-WAY STAGE</t>
  </si>
  <si>
    <t>ALONG WITH EXISTING PLAYERS BUT ONLY WHERE NECESSARY</t>
  </si>
  <si>
    <t>Reay J</t>
  </si>
  <si>
    <t>Markington &amp; District Snooker League 2011-12</t>
  </si>
  <si>
    <t>Markington &amp; District Snooker Fixtures 2011-12</t>
  </si>
  <si>
    <t>TUESDAY</t>
  </si>
  <si>
    <t>WEDNESDAY</t>
  </si>
  <si>
    <t>WEEK NO.</t>
  </si>
  <si>
    <r>
      <t>LEAGUE</t>
    </r>
    <r>
      <rPr>
        <b/>
        <sz val="10"/>
        <rFont val="Arial"/>
        <family val="2"/>
      </rPr>
      <t xml:space="preserve"> (KO RD 2 THU 09/2)</t>
    </r>
  </si>
  <si>
    <t xml:space="preserve">LEAGUE </t>
  </si>
  <si>
    <t>AGM TUE. 1 MAY</t>
  </si>
  <si>
    <t xml:space="preserve">KO QF/SF BILLIARDS </t>
  </si>
  <si>
    <t>KO QF/SF SNOOKER</t>
  </si>
  <si>
    <t>KO FINAL BILL. &amp; SNO.</t>
  </si>
  <si>
    <t>Thursday 7 February 2011 - Individual Knock-out Second round.</t>
  </si>
  <si>
    <t>Thursday 1 December 2011 - Individual Knock-out First round.</t>
  </si>
  <si>
    <t>Wednesday 4 April 2012 - Individual Quarter Final/Semi-Final</t>
  </si>
  <si>
    <t>Wednesday 11 April 2012 - Individual Knock-out Final - Ripley Star Club</t>
  </si>
  <si>
    <t>LEAGUE (HALF-WAY)</t>
  </si>
  <si>
    <t>Thursday 17 November 2011 - Team knock-out @ Harrogate</t>
  </si>
  <si>
    <t>Tuesday 06 September 2011</t>
  </si>
  <si>
    <t>Tuesday 13 September 2011</t>
  </si>
  <si>
    <t>Tuesday 20 September 2011</t>
  </si>
  <si>
    <t>Tuesday 27 September 2011</t>
  </si>
  <si>
    <t>Tuesday 4 October 2011</t>
  </si>
  <si>
    <t>Tuesday 11 October 2011</t>
  </si>
  <si>
    <t>Tuesday 18 October 2011</t>
  </si>
  <si>
    <t>Tuesday 25 October 2011</t>
  </si>
  <si>
    <t>Tuesday 1 November 2011</t>
  </si>
  <si>
    <t>Tuesday 8 November 2011</t>
  </si>
  <si>
    <t>Tuesday 15 November 2011</t>
  </si>
  <si>
    <t>Tuesday 22 November 2011</t>
  </si>
  <si>
    <t>Tuesday 29 November 2011</t>
  </si>
  <si>
    <t>Tuesday 6 December 2011</t>
  </si>
  <si>
    <t>Tuesday 13 December 2011</t>
  </si>
  <si>
    <t>Tuesday 20 December 2011</t>
  </si>
  <si>
    <t>Tuesday 3 January 2012</t>
  </si>
  <si>
    <t>Tuesday 10January 2012</t>
  </si>
  <si>
    <t>Tuesday 17 January 2012</t>
  </si>
  <si>
    <t>Tuesday 24 January 2012</t>
  </si>
  <si>
    <t>Tuesday 31 January 2012</t>
  </si>
  <si>
    <t>Tuesday 7 February 2012</t>
  </si>
  <si>
    <t>Tuesday 14 February 2012</t>
  </si>
  <si>
    <t>Tuesday 21 Febraury 2012</t>
  </si>
  <si>
    <t>Tuesday 28 February 2012</t>
  </si>
  <si>
    <t>Tuesday 6 March 2012</t>
  </si>
  <si>
    <t>Tuesday 13 March 2012</t>
  </si>
  <si>
    <t>Tuesday 20 March 2012</t>
  </si>
  <si>
    <t>Tuesday 27 March 2012</t>
  </si>
  <si>
    <t>Tuesday 3 April 2012</t>
  </si>
  <si>
    <r>
      <t xml:space="preserve">LEAGUE </t>
    </r>
    <r>
      <rPr>
        <b/>
        <sz val="10"/>
        <rFont val="Arial"/>
        <family val="2"/>
      </rPr>
      <t>(TEAM KO THU 17/11)</t>
    </r>
  </si>
  <si>
    <t>Pateley Club</t>
  </si>
  <si>
    <t xml:space="preserve">Pateley Club </t>
  </si>
  <si>
    <t>Armstrong D</t>
  </si>
  <si>
    <t>Carson G</t>
  </si>
  <si>
    <t>Richmond J</t>
  </si>
  <si>
    <t>HOOKSTONE</t>
  </si>
  <si>
    <t>Pilkington D</t>
  </si>
  <si>
    <t>R. Dean 30</t>
  </si>
  <si>
    <t>Wappitt I</t>
  </si>
  <si>
    <t>Brownlee A</t>
  </si>
  <si>
    <t>P. Bramley 32</t>
  </si>
  <si>
    <t>Dunn A</t>
  </si>
  <si>
    <t>DARLEY</t>
  </si>
  <si>
    <t>MARKINGTON</t>
  </si>
  <si>
    <t>M. Benson 23</t>
  </si>
  <si>
    <t>http://www.markingtonleague.co.uk/index.html</t>
  </si>
  <si>
    <t>J. Cowan 26</t>
  </si>
  <si>
    <t>MIDDLESMOOR</t>
  </si>
  <si>
    <t>Donaldson D</t>
  </si>
  <si>
    <t>R. Dean 22</t>
  </si>
  <si>
    <t>Bowdin J</t>
  </si>
  <si>
    <t>K. Portwood 24</t>
  </si>
  <si>
    <t>Clark D</t>
  </si>
  <si>
    <t>R. Dean 28</t>
  </si>
  <si>
    <t>G. Collett 28</t>
  </si>
  <si>
    <t>H/WAY</t>
  </si>
  <si>
    <t>Harrison B</t>
  </si>
  <si>
    <t>All the 2011-12 Match Results</t>
  </si>
  <si>
    <t>Broadley A</t>
  </si>
  <si>
    <t>Challis C</t>
  </si>
  <si>
    <t>Birstwith B - Match 2</t>
  </si>
  <si>
    <t>G. Collett 20</t>
  </si>
  <si>
    <t>checked 15/12/11 up to and including week 13</t>
  </si>
  <si>
    <t>Ripley 'C'***</t>
  </si>
  <si>
    <t>D. Dean 38</t>
  </si>
  <si>
    <t>Ripley C - Match 2</t>
  </si>
  <si>
    <t>P. Bramley 22</t>
  </si>
  <si>
    <t>Birstwith 'B'***</t>
  </si>
  <si>
    <t>Kirkby Malzeard 'B'***</t>
  </si>
  <si>
    <t>Hodson M</t>
  </si>
  <si>
    <t>G. Collett 26</t>
  </si>
  <si>
    <t>Darley***</t>
  </si>
  <si>
    <t>Mawer C</t>
  </si>
  <si>
    <t>Ribeiro C</t>
  </si>
  <si>
    <t>Dean G</t>
  </si>
  <si>
    <t>Birstwith 'A'***</t>
  </si>
  <si>
    <t>Brown D</t>
  </si>
  <si>
    <t>RIPLEY C</t>
  </si>
  <si>
    <t>A. Brown 32</t>
  </si>
  <si>
    <t>Bell D</t>
  </si>
  <si>
    <t>None Recorded</t>
  </si>
  <si>
    <t>Ripley 'B'***</t>
  </si>
  <si>
    <t>Shaw W</t>
  </si>
  <si>
    <t>R. Dean 20</t>
  </si>
  <si>
    <t>Markington***</t>
  </si>
  <si>
    <t>Hamps. B - Match 2</t>
  </si>
  <si>
    <t>Baguley P</t>
  </si>
  <si>
    <t>Hampsthwaite 'B'***</t>
  </si>
  <si>
    <t>Ryder T</t>
  </si>
  <si>
    <t>Middlesmoor - Match 2</t>
  </si>
  <si>
    <t>Hardwick M</t>
  </si>
  <si>
    <t>Pateley Club  - Match 2</t>
  </si>
  <si>
    <t>Deacey C</t>
  </si>
  <si>
    <t>Hampsthwaite 'A'***</t>
  </si>
  <si>
    <t>Middlesmoor***</t>
  </si>
  <si>
    <t>Hookstone***</t>
  </si>
  <si>
    <t>Lumley W</t>
  </si>
  <si>
    <t>J. Atkinson 27</t>
  </si>
  <si>
    <t>A. Sayer 31</t>
  </si>
  <si>
    <t>Mather D</t>
  </si>
  <si>
    <t>Burrill K</t>
  </si>
  <si>
    <t>Ripley 'A'***</t>
  </si>
  <si>
    <t>Kirkby Malzeard 'A'***</t>
  </si>
  <si>
    <t>Pateley Social***</t>
  </si>
  <si>
    <t>Tuesday 8 May 2012 - AGM &amp; Presentations - Ripley Star Club</t>
  </si>
  <si>
    <t>S. McPartland 38</t>
  </si>
  <si>
    <t>Pateley Club***</t>
  </si>
  <si>
    <t>12-13 H/cap</t>
  </si>
  <si>
    <t xml:space="preserve">11-12 H/cap </t>
  </si>
  <si>
    <t>DIDN'T PLAY 2011-12</t>
  </si>
  <si>
    <t>WORKS-OUT</t>
  </si>
  <si>
    <t>Final League Table at 20-04-12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</si>
</sst>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6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b/>
      <u val="single"/>
      <sz val="12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0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24"/>
      <color indexed="17"/>
      <name val="Arial"/>
      <family val="2"/>
    </font>
    <font>
      <b/>
      <sz val="24"/>
      <color indexed="10"/>
      <name val="Arial"/>
      <family val="2"/>
    </font>
    <font>
      <b/>
      <sz val="28"/>
      <name val="Arial"/>
      <family val="2"/>
    </font>
    <font>
      <b/>
      <sz val="24"/>
      <color indexed="23"/>
      <name val="Arial"/>
      <family val="2"/>
    </font>
    <font>
      <sz val="18"/>
      <name val="Arial"/>
      <family val="2"/>
    </font>
    <font>
      <sz val="24"/>
      <color indexed="23"/>
      <name val="Arial"/>
      <family val="2"/>
    </font>
    <font>
      <b/>
      <sz val="18"/>
      <color indexed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24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/>
    </xf>
    <xf numFmtId="1" fontId="3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171" fontId="37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16" fontId="27" fillId="0" borderId="0" xfId="0" applyNumberFormat="1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2" fillId="4" borderId="9" xfId="0" applyFont="1" applyFill="1" applyBorder="1" applyAlignment="1">
      <alignment horizontal="center" wrapText="1"/>
    </xf>
    <xf numFmtId="0" fontId="42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39" fillId="5" borderId="7" xfId="0" applyFont="1" applyFill="1" applyBorder="1" applyAlignment="1">
      <alignment horizontal="center" wrapText="1"/>
    </xf>
    <xf numFmtId="0" fontId="39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4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3" fillId="2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9" fillId="5" borderId="10" xfId="0" applyFont="1" applyFill="1" applyBorder="1" applyAlignment="1">
      <alignment horizontal="center" wrapText="1"/>
    </xf>
    <xf numFmtId="0" fontId="0" fillId="0" borderId="6" xfId="0" applyFont="1" applyBorder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175" fontId="0" fillId="0" borderId="6" xfId="0" applyNumberFormat="1" applyBorder="1" applyAlignment="1">
      <alignment/>
    </xf>
    <xf numFmtId="1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1" fontId="4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7" fillId="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1" fillId="2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Alignment="1">
      <alignment/>
    </xf>
    <xf numFmtId="1" fontId="48" fillId="5" borderId="0" xfId="0" applyNumberFormat="1" applyFont="1" applyFill="1" applyAlignment="1">
      <alignment/>
    </xf>
    <xf numFmtId="1" fontId="46" fillId="5" borderId="0" xfId="0" applyNumberFormat="1" applyFont="1" applyFill="1" applyBorder="1" applyAlignment="1">
      <alignment/>
    </xf>
    <xf numFmtId="1" fontId="6" fillId="5" borderId="0" xfId="0" applyNumberFormat="1" applyFont="1" applyFill="1" applyBorder="1" applyAlignment="1">
      <alignment/>
    </xf>
    <xf numFmtId="1" fontId="5" fillId="5" borderId="0" xfId="0" applyNumberFormat="1" applyFont="1" applyFill="1" applyBorder="1" applyAlignment="1">
      <alignment/>
    </xf>
    <xf numFmtId="1" fontId="47" fillId="5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1" fontId="46" fillId="5" borderId="0" xfId="0" applyNumberFormat="1" applyFont="1" applyFill="1" applyBorder="1" applyAlignment="1">
      <alignment horizontal="left"/>
    </xf>
    <xf numFmtId="0" fontId="28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1" fontId="34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/>
    </xf>
    <xf numFmtId="1" fontId="49" fillId="5" borderId="0" xfId="0" applyNumberFormat="1" applyFont="1" applyFill="1" applyAlignment="1">
      <alignment/>
    </xf>
    <xf numFmtId="1" fontId="5" fillId="5" borderId="0" xfId="0" applyNumberFormat="1" applyFont="1" applyFill="1" applyAlignment="1">
      <alignment horizontal="center"/>
    </xf>
    <xf numFmtId="1" fontId="50" fillId="5" borderId="0" xfId="0" applyNumberFormat="1" applyFont="1" applyFill="1" applyBorder="1" applyAlignment="1">
      <alignment/>
    </xf>
    <xf numFmtId="1" fontId="35" fillId="5" borderId="0" xfId="0" applyNumberFormat="1" applyFont="1" applyFill="1" applyBorder="1" applyAlignment="1">
      <alignment/>
    </xf>
    <xf numFmtId="0" fontId="35" fillId="5" borderId="0" xfId="0" applyFont="1" applyFill="1" applyBorder="1" applyAlignment="1">
      <alignment/>
    </xf>
    <xf numFmtId="1" fontId="5" fillId="5" borderId="0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/>
    </xf>
    <xf numFmtId="1" fontId="36" fillId="5" borderId="0" xfId="0" applyNumberFormat="1" applyFont="1" applyFill="1" applyBorder="1" applyAlignment="1">
      <alignment/>
    </xf>
    <xf numFmtId="1" fontId="49" fillId="5" borderId="0" xfId="0" applyNumberFormat="1" applyFont="1" applyFill="1" applyBorder="1" applyAlignment="1">
      <alignment/>
    </xf>
    <xf numFmtId="171" fontId="5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1" fontId="33" fillId="5" borderId="0" xfId="0" applyNumberFormat="1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60" fillId="5" borderId="0" xfId="0" applyNumberFormat="1" applyFont="1" applyFill="1" applyBorder="1" applyAlignment="1">
      <alignment horizontal="center"/>
    </xf>
    <xf numFmtId="0" fontId="51" fillId="6" borderId="0" xfId="0" applyFont="1" applyFill="1" applyBorder="1" applyAlignment="1">
      <alignment/>
    </xf>
    <xf numFmtId="168" fontId="5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168" fontId="18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wrapText="1"/>
    </xf>
    <xf numFmtId="167" fontId="33" fillId="5" borderId="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center" textRotation="90"/>
    </xf>
    <xf numFmtId="169" fontId="18" fillId="0" borderId="13" xfId="0" applyNumberFormat="1" applyFont="1" applyFill="1" applyBorder="1" applyAlignment="1">
      <alignment horizontal="center" textRotation="90"/>
    </xf>
    <xf numFmtId="49" fontId="5" fillId="8" borderId="0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54" fillId="0" borderId="0" xfId="20" applyFont="1" applyFill="1" applyBorder="1" applyAlignment="1">
      <alignment/>
    </xf>
    <xf numFmtId="0" fontId="55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2" fillId="0" borderId="0" xfId="20" applyFont="1" applyFill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5" fillId="0" borderId="7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39" fillId="0" borderId="7" xfId="0" applyFont="1" applyFill="1" applyBorder="1" applyAlignment="1">
      <alignment horizontal="center" textRotation="90" wrapText="1"/>
    </xf>
    <xf numFmtId="0" fontId="40" fillId="0" borderId="8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7"/>
  <sheetViews>
    <sheetView showGridLines="0" view="pageBreakPreview" zoomScale="85" zoomScaleNormal="85" zoomScaleSheetLayoutView="85" workbookViewId="0" topLeftCell="A76">
      <selection activeCell="N86" sqref="N86"/>
    </sheetView>
  </sheetViews>
  <sheetFormatPr defaultColWidth="9.140625" defaultRowHeight="19.5" customHeight="1"/>
  <cols>
    <col min="1" max="1" width="17.57421875" style="8" customWidth="1"/>
    <col min="2" max="3" width="5.7109375" style="8" customWidth="1"/>
    <col min="4" max="4" width="17.00390625" style="8" customWidth="1"/>
    <col min="5" max="5" width="10.7109375" style="8" customWidth="1"/>
    <col min="6" max="6" width="17.8515625" style="8" customWidth="1"/>
    <col min="7" max="8" width="5.7109375" style="8" customWidth="1"/>
    <col min="9" max="9" width="17.00390625" style="8" customWidth="1"/>
    <col min="10" max="17" width="9.140625" style="15" customWidth="1"/>
    <col min="18" max="20" width="7.140625" style="8" customWidth="1"/>
    <col min="21" max="21" width="18.421875" style="2" bestFit="1" customWidth="1"/>
    <col min="22" max="22" width="8.28125" style="8" customWidth="1"/>
    <col min="23" max="23" width="8.28125" style="2" customWidth="1"/>
    <col min="24" max="24" width="8.28125" style="8" customWidth="1"/>
    <col min="25" max="25" width="7.8515625" style="2" customWidth="1"/>
    <col min="26" max="26" width="9.140625" style="7" customWidth="1"/>
    <col min="27" max="27" width="9.140625" style="2" customWidth="1"/>
    <col min="28" max="16384" width="9.140625" style="8" customWidth="1"/>
  </cols>
  <sheetData>
    <row r="1" spans="1:27" s="32" customFormat="1" ht="35.25" customHeight="1">
      <c r="A1" s="277" t="s">
        <v>259</v>
      </c>
      <c r="B1" s="278"/>
      <c r="C1" s="278"/>
      <c r="D1" s="278"/>
      <c r="E1" s="278"/>
      <c r="F1" s="278"/>
      <c r="G1" s="278"/>
      <c r="H1" s="278"/>
      <c r="I1" s="278"/>
      <c r="J1" s="33"/>
      <c r="K1" s="33"/>
      <c r="L1" s="33"/>
      <c r="M1" s="33"/>
      <c r="N1" s="33"/>
      <c r="O1" s="33"/>
      <c r="P1" s="33"/>
      <c r="Q1" s="33"/>
      <c r="U1" s="53"/>
      <c r="W1" s="53"/>
      <c r="Y1" s="53"/>
      <c r="AA1" s="53"/>
    </row>
    <row r="2" spans="21:27" s="16" customFormat="1" ht="19.5" customHeight="1">
      <c r="U2" s="54"/>
      <c r="W2" s="54"/>
      <c r="Y2" s="54"/>
      <c r="AA2" s="54"/>
    </row>
    <row r="3" spans="1:27" s="16" customFormat="1" ht="19.5" customHeight="1">
      <c r="A3" s="279" t="s">
        <v>270</v>
      </c>
      <c r="B3" s="279"/>
      <c r="C3" s="279"/>
      <c r="D3" s="279"/>
      <c r="E3" s="279"/>
      <c r="F3" s="279"/>
      <c r="G3" s="279"/>
      <c r="H3" s="279"/>
      <c r="I3" s="279"/>
      <c r="U3" s="54"/>
      <c r="W3" s="54"/>
      <c r="Y3" s="54"/>
      <c r="AA3" s="54"/>
    </row>
    <row r="4" spans="1:27" s="16" customFormat="1" ht="19.5" customHeight="1">
      <c r="A4" s="47" t="s">
        <v>269</v>
      </c>
      <c r="B4" s="47"/>
      <c r="C4" s="47"/>
      <c r="D4" s="47"/>
      <c r="E4" s="47"/>
      <c r="F4" s="47"/>
      <c r="G4" s="47"/>
      <c r="H4" s="47"/>
      <c r="I4" s="47"/>
      <c r="U4" s="54"/>
      <c r="W4" s="54"/>
      <c r="Y4" s="54"/>
      <c r="AA4" s="54"/>
    </row>
    <row r="5" spans="1:27" s="24" customFormat="1" ht="19.5" customHeight="1">
      <c r="A5" s="47" t="s">
        <v>271</v>
      </c>
      <c r="B5" s="47"/>
      <c r="C5" s="47"/>
      <c r="D5" s="47"/>
      <c r="E5" s="47"/>
      <c r="F5" s="47"/>
      <c r="G5" s="47"/>
      <c r="H5" s="47"/>
      <c r="I5" s="47"/>
      <c r="J5" s="16"/>
      <c r="K5" s="16"/>
      <c r="L5" s="16"/>
      <c r="M5" s="16"/>
      <c r="N5" s="16"/>
      <c r="O5" s="16"/>
      <c r="P5" s="16"/>
      <c r="Q5" s="16"/>
      <c r="U5" s="55"/>
      <c r="W5" s="55"/>
      <c r="Y5" s="55"/>
      <c r="AA5" s="55"/>
    </row>
    <row r="6" spans="1:27" s="24" customFormat="1" ht="19.5" customHeight="1">
      <c r="A6" s="47" t="s">
        <v>272</v>
      </c>
      <c r="B6" s="47"/>
      <c r="C6" s="47"/>
      <c r="D6" s="47"/>
      <c r="E6" s="47"/>
      <c r="F6" s="47"/>
      <c r="G6" s="47"/>
      <c r="H6" s="47"/>
      <c r="I6" s="47"/>
      <c r="J6" s="16"/>
      <c r="K6" s="16"/>
      <c r="L6" s="16"/>
      <c r="M6" s="16"/>
      <c r="N6" s="16"/>
      <c r="O6" s="16"/>
      <c r="P6" s="16"/>
      <c r="Q6" s="16"/>
      <c r="U6" s="55"/>
      <c r="W6" s="55"/>
      <c r="Y6" s="55"/>
      <c r="AA6" s="55"/>
    </row>
    <row r="7" spans="1:27" s="24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16"/>
      <c r="K7" s="16"/>
      <c r="L7" s="16"/>
      <c r="M7" s="16"/>
      <c r="N7" s="16"/>
      <c r="O7" s="16"/>
      <c r="P7" s="16"/>
      <c r="Q7" s="16"/>
      <c r="U7" s="55"/>
      <c r="W7" s="55"/>
      <c r="Y7" s="55"/>
      <c r="AA7" s="55"/>
    </row>
    <row r="8" spans="1:27" s="24" customFormat="1" ht="19.5" customHeight="1">
      <c r="A8" s="47" t="s">
        <v>274</v>
      </c>
      <c r="B8" s="47"/>
      <c r="C8" s="47"/>
      <c r="D8" s="47"/>
      <c r="E8" s="47"/>
      <c r="F8" s="47"/>
      <c r="G8" s="47"/>
      <c r="H8" s="47"/>
      <c r="I8" s="47"/>
      <c r="J8" s="16"/>
      <c r="K8" s="16"/>
      <c r="L8" s="16"/>
      <c r="M8" s="16"/>
      <c r="N8" s="16"/>
      <c r="O8" s="16"/>
      <c r="P8" s="16"/>
      <c r="Q8" s="16"/>
      <c r="U8" s="55"/>
      <c r="W8" s="55"/>
      <c r="Y8" s="55"/>
      <c r="AA8" s="55"/>
    </row>
    <row r="9" spans="1:27" s="24" customFormat="1" ht="19.5" customHeight="1">
      <c r="A9" s="47" t="s">
        <v>380</v>
      </c>
      <c r="B9" s="47"/>
      <c r="C9" s="47"/>
      <c r="D9" s="47"/>
      <c r="E9" s="47"/>
      <c r="F9" s="47"/>
      <c r="G9" s="47"/>
      <c r="H9" s="47"/>
      <c r="I9" s="47"/>
      <c r="J9" s="16"/>
      <c r="K9" s="16"/>
      <c r="L9" s="16"/>
      <c r="M9" s="16"/>
      <c r="N9" s="16"/>
      <c r="O9" s="16"/>
      <c r="P9" s="16"/>
      <c r="Q9" s="16"/>
      <c r="U9" s="55"/>
      <c r="W9" s="55"/>
      <c r="Y9" s="55"/>
      <c r="AA9" s="55"/>
    </row>
    <row r="10" spans="10:27" s="24" customFormat="1" ht="19.5" customHeight="1">
      <c r="J10" s="16"/>
      <c r="K10" s="16"/>
      <c r="L10" s="16"/>
      <c r="M10" s="16"/>
      <c r="N10" s="16"/>
      <c r="O10" s="16"/>
      <c r="P10" s="16"/>
      <c r="Q10" s="16"/>
      <c r="U10" s="55"/>
      <c r="W10" s="55"/>
      <c r="Y10" s="55"/>
      <c r="AA10" s="55"/>
    </row>
    <row r="11" spans="1:27" s="24" customFormat="1" ht="22.5" customHeight="1">
      <c r="A11" s="24" t="s">
        <v>26</v>
      </c>
      <c r="D11" s="280" t="s">
        <v>321</v>
      </c>
      <c r="E11" s="281"/>
      <c r="F11" s="281"/>
      <c r="G11" s="281"/>
      <c r="H11" s="281"/>
      <c r="I11" s="281"/>
      <c r="J11" s="16"/>
      <c r="K11" s="16"/>
      <c r="L11" s="16"/>
      <c r="M11" s="16"/>
      <c r="N11" s="16"/>
      <c r="O11" s="16"/>
      <c r="P11" s="16"/>
      <c r="Q11" s="16"/>
      <c r="U11" s="55"/>
      <c r="W11" s="55"/>
      <c r="Y11" s="55"/>
      <c r="AA11" s="55"/>
    </row>
    <row r="12" spans="1:27" s="24" customFormat="1" ht="19.5" customHeight="1">
      <c r="A12" s="173" t="s">
        <v>33</v>
      </c>
      <c r="B12" s="173"/>
      <c r="C12" s="173"/>
      <c r="D12" s="173"/>
      <c r="E12" s="173"/>
      <c r="F12" s="173"/>
      <c r="J12" s="16"/>
      <c r="K12" s="16"/>
      <c r="L12" s="16"/>
      <c r="M12" s="16"/>
      <c r="N12" s="16"/>
      <c r="O12" s="16"/>
      <c r="P12" s="16"/>
      <c r="Q12" s="16"/>
      <c r="U12" s="55"/>
      <c r="W12" s="55"/>
      <c r="Y12" s="55"/>
      <c r="AA12" s="55"/>
    </row>
    <row r="13" spans="1:27" s="24" customFormat="1" ht="19.5" customHeight="1">
      <c r="A13" s="34">
        <v>1</v>
      </c>
      <c r="B13" s="34"/>
      <c r="C13" s="34"/>
      <c r="D13" s="34"/>
      <c r="E13" s="34"/>
      <c r="F13" s="34">
        <v>2</v>
      </c>
      <c r="J13" s="16"/>
      <c r="K13" s="16"/>
      <c r="L13" s="16"/>
      <c r="M13" s="16"/>
      <c r="N13" s="16"/>
      <c r="O13" s="16"/>
      <c r="P13" s="16"/>
      <c r="Q13" s="16"/>
      <c r="U13" s="55"/>
      <c r="W13" s="55"/>
      <c r="Y13" s="55"/>
      <c r="AA13" s="55"/>
    </row>
    <row r="14" spans="1:9" ht="19.5" customHeight="1">
      <c r="A14" s="282" t="s">
        <v>275</v>
      </c>
      <c r="B14" s="282"/>
      <c r="C14" s="282"/>
      <c r="D14" s="282"/>
      <c r="E14" s="35"/>
      <c r="F14" s="274" t="s">
        <v>276</v>
      </c>
      <c r="G14" s="275"/>
      <c r="H14" s="275"/>
      <c r="I14" s="276"/>
    </row>
    <row r="15" spans="1:9" ht="19.5" customHeight="1">
      <c r="A15" s="104" t="s">
        <v>56</v>
      </c>
      <c r="B15" s="103">
        <v>3</v>
      </c>
      <c r="C15" s="103">
        <v>3</v>
      </c>
      <c r="D15" s="105" t="s">
        <v>166</v>
      </c>
      <c r="E15" s="36"/>
      <c r="F15" s="104" t="s">
        <v>56</v>
      </c>
      <c r="G15" s="103">
        <v>6</v>
      </c>
      <c r="H15" s="103">
        <v>0</v>
      </c>
      <c r="I15" s="105" t="s">
        <v>50</v>
      </c>
    </row>
    <row r="16" spans="1:9" ht="19.5" customHeight="1">
      <c r="A16" s="104" t="s">
        <v>1</v>
      </c>
      <c r="B16" s="103">
        <v>3</v>
      </c>
      <c r="C16" s="103">
        <v>3</v>
      </c>
      <c r="D16" s="105" t="s">
        <v>112</v>
      </c>
      <c r="E16" s="36"/>
      <c r="F16" s="104" t="s">
        <v>162</v>
      </c>
      <c r="G16" s="103">
        <v>5</v>
      </c>
      <c r="H16" s="103">
        <v>1</v>
      </c>
      <c r="I16" s="105" t="s">
        <v>306</v>
      </c>
    </row>
    <row r="17" spans="1:9" ht="19.5" customHeight="1">
      <c r="A17" s="104" t="s">
        <v>162</v>
      </c>
      <c r="B17" s="103">
        <v>4</v>
      </c>
      <c r="C17" s="103">
        <v>2</v>
      </c>
      <c r="D17" s="105" t="s">
        <v>50</v>
      </c>
      <c r="E17" s="36"/>
      <c r="F17" s="104" t="s">
        <v>4</v>
      </c>
      <c r="G17" s="103">
        <v>1</v>
      </c>
      <c r="H17" s="103">
        <v>5</v>
      </c>
      <c r="I17" s="105" t="s">
        <v>1</v>
      </c>
    </row>
    <row r="18" spans="1:9" ht="19.5" customHeight="1">
      <c r="A18" s="104" t="s">
        <v>165</v>
      </c>
      <c r="B18" s="103">
        <v>2</v>
      </c>
      <c r="C18" s="103">
        <v>4</v>
      </c>
      <c r="D18" s="105" t="s">
        <v>118</v>
      </c>
      <c r="E18" s="36"/>
      <c r="F18" s="104" t="s">
        <v>166</v>
      </c>
      <c r="G18" s="103">
        <v>3</v>
      </c>
      <c r="H18" s="103">
        <v>3</v>
      </c>
      <c r="I18" s="105" t="s">
        <v>17</v>
      </c>
    </row>
    <row r="19" spans="1:9" ht="19.5" customHeight="1">
      <c r="A19" s="104" t="s">
        <v>17</v>
      </c>
      <c r="B19" s="103">
        <v>4</v>
      </c>
      <c r="C19" s="103">
        <v>2</v>
      </c>
      <c r="D19" s="105" t="s">
        <v>127</v>
      </c>
      <c r="E19" s="36"/>
      <c r="F19" s="104" t="s">
        <v>243</v>
      </c>
      <c r="G19" s="103" t="s">
        <v>186</v>
      </c>
      <c r="H19" s="103" t="s">
        <v>186</v>
      </c>
      <c r="I19" s="105" t="s">
        <v>165</v>
      </c>
    </row>
    <row r="20" spans="1:9" ht="19.5" customHeight="1">
      <c r="A20" s="104" t="s">
        <v>2</v>
      </c>
      <c r="B20" s="103">
        <v>4</v>
      </c>
      <c r="C20" s="103">
        <v>2</v>
      </c>
      <c r="D20" s="105" t="s">
        <v>4</v>
      </c>
      <c r="E20" s="36"/>
      <c r="F20" s="104" t="s">
        <v>127</v>
      </c>
      <c r="G20" s="103">
        <v>2</v>
      </c>
      <c r="H20" s="103">
        <v>4</v>
      </c>
      <c r="I20" s="105" t="s">
        <v>163</v>
      </c>
    </row>
    <row r="21" spans="1:9" ht="19.5" customHeight="1">
      <c r="A21" s="104" t="s">
        <v>306</v>
      </c>
      <c r="B21" s="103">
        <v>5</v>
      </c>
      <c r="C21" s="103">
        <v>1</v>
      </c>
      <c r="D21" s="105" t="s">
        <v>164</v>
      </c>
      <c r="E21" s="36"/>
      <c r="F21" s="104" t="s">
        <v>112</v>
      </c>
      <c r="G21" s="103">
        <v>3</v>
      </c>
      <c r="H21" s="103">
        <v>3</v>
      </c>
      <c r="I21" s="105" t="s">
        <v>164</v>
      </c>
    </row>
    <row r="22" spans="1:9" ht="19.5" customHeight="1">
      <c r="A22" s="104" t="s">
        <v>163</v>
      </c>
      <c r="B22" s="103" t="s">
        <v>186</v>
      </c>
      <c r="C22" s="103" t="s">
        <v>186</v>
      </c>
      <c r="D22" s="105" t="s">
        <v>243</v>
      </c>
      <c r="E22" s="36"/>
      <c r="F22" s="104" t="s">
        <v>118</v>
      </c>
      <c r="G22" s="103">
        <v>3</v>
      </c>
      <c r="H22" s="103">
        <v>3</v>
      </c>
      <c r="I22" s="105" t="s">
        <v>2</v>
      </c>
    </row>
    <row r="23" spans="1:9" ht="19.5" customHeight="1">
      <c r="A23" s="106" t="s">
        <v>7</v>
      </c>
      <c r="B23" s="269" t="s">
        <v>356</v>
      </c>
      <c r="C23" s="270"/>
      <c r="D23" s="271"/>
      <c r="E23" s="34"/>
      <c r="F23" s="106" t="s">
        <v>7</v>
      </c>
      <c r="G23" s="269" t="s">
        <v>313</v>
      </c>
      <c r="H23" s="270"/>
      <c r="I23" s="271"/>
    </row>
    <row r="24" spans="1:9" ht="19.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9.5" customHeight="1">
      <c r="A26" s="34">
        <v>3</v>
      </c>
      <c r="B26" s="34"/>
      <c r="C26" s="34"/>
      <c r="D26" s="34"/>
      <c r="E26" s="34"/>
      <c r="F26" s="34">
        <v>4</v>
      </c>
      <c r="G26" s="34"/>
      <c r="H26" s="34"/>
      <c r="I26" s="34"/>
    </row>
    <row r="27" spans="1:9" ht="19.5" customHeight="1">
      <c r="A27" s="274" t="s">
        <v>277</v>
      </c>
      <c r="B27" s="275"/>
      <c r="C27" s="275"/>
      <c r="D27" s="276"/>
      <c r="E27" s="35"/>
      <c r="F27" s="274" t="s">
        <v>278</v>
      </c>
      <c r="G27" s="275"/>
      <c r="H27" s="275"/>
      <c r="I27" s="276"/>
    </row>
    <row r="28" spans="1:9" ht="19.5" customHeight="1">
      <c r="A28" s="104" t="s">
        <v>56</v>
      </c>
      <c r="B28" s="103" t="s">
        <v>186</v>
      </c>
      <c r="C28" s="103" t="s">
        <v>186</v>
      </c>
      <c r="D28" s="105" t="s">
        <v>243</v>
      </c>
      <c r="E28" s="36"/>
      <c r="F28" s="104" t="s">
        <v>50</v>
      </c>
      <c r="G28" s="103">
        <v>5</v>
      </c>
      <c r="H28" s="103">
        <v>1</v>
      </c>
      <c r="I28" s="105" t="s">
        <v>166</v>
      </c>
    </row>
    <row r="29" spans="1:9" ht="19.5" customHeight="1">
      <c r="A29" s="104" t="s">
        <v>164</v>
      </c>
      <c r="B29" s="103">
        <v>1</v>
      </c>
      <c r="C29" s="103">
        <v>5</v>
      </c>
      <c r="D29" s="105" t="s">
        <v>162</v>
      </c>
      <c r="E29" s="36"/>
      <c r="F29" s="104" t="s">
        <v>1</v>
      </c>
      <c r="G29" s="103" t="s">
        <v>186</v>
      </c>
      <c r="H29" s="103" t="s">
        <v>186</v>
      </c>
      <c r="I29" s="105" t="s">
        <v>243</v>
      </c>
    </row>
    <row r="30" spans="1:9" ht="19.5" customHeight="1">
      <c r="A30" s="104" t="s">
        <v>165</v>
      </c>
      <c r="B30" s="103">
        <v>1</v>
      </c>
      <c r="C30" s="103">
        <v>5</v>
      </c>
      <c r="D30" s="105" t="s">
        <v>1</v>
      </c>
      <c r="E30" s="36"/>
      <c r="F30" s="104" t="s">
        <v>164</v>
      </c>
      <c r="G30" s="103">
        <v>5</v>
      </c>
      <c r="H30" s="103">
        <v>1</v>
      </c>
      <c r="I30" s="105" t="s">
        <v>127</v>
      </c>
    </row>
    <row r="31" spans="1:9" ht="19.5" customHeight="1">
      <c r="A31" s="104" t="s">
        <v>17</v>
      </c>
      <c r="B31" s="103">
        <v>1</v>
      </c>
      <c r="C31" s="103">
        <v>5</v>
      </c>
      <c r="D31" s="105" t="s">
        <v>118</v>
      </c>
      <c r="E31" s="36"/>
      <c r="F31" s="104" t="s">
        <v>165</v>
      </c>
      <c r="G31" s="103">
        <v>4</v>
      </c>
      <c r="H31" s="103">
        <v>2</v>
      </c>
      <c r="I31" s="105" t="s">
        <v>112</v>
      </c>
    </row>
    <row r="32" spans="1:9" ht="19.5" customHeight="1">
      <c r="A32" s="104" t="s">
        <v>2</v>
      </c>
      <c r="B32" s="103">
        <v>2</v>
      </c>
      <c r="C32" s="103">
        <v>4</v>
      </c>
      <c r="D32" s="105" t="s">
        <v>166</v>
      </c>
      <c r="E32" s="36"/>
      <c r="F32" s="104" t="s">
        <v>17</v>
      </c>
      <c r="G32" s="103">
        <v>3</v>
      </c>
      <c r="H32" s="103">
        <v>3</v>
      </c>
      <c r="I32" s="105" t="s">
        <v>162</v>
      </c>
    </row>
    <row r="33" spans="1:9" ht="19.5" customHeight="1">
      <c r="A33" s="104" t="s">
        <v>306</v>
      </c>
      <c r="B33" s="103">
        <v>1</v>
      </c>
      <c r="C33" s="103">
        <v>5</v>
      </c>
      <c r="D33" s="105" t="s">
        <v>112</v>
      </c>
      <c r="E33" s="36"/>
      <c r="F33" s="104" t="s">
        <v>306</v>
      </c>
      <c r="G33" s="103">
        <v>1</v>
      </c>
      <c r="H33" s="103">
        <v>5</v>
      </c>
      <c r="I33" s="115" t="s">
        <v>2</v>
      </c>
    </row>
    <row r="34" spans="1:9" ht="19.5" customHeight="1">
      <c r="A34" s="104" t="s">
        <v>127</v>
      </c>
      <c r="B34" s="103">
        <v>5</v>
      </c>
      <c r="C34" s="103">
        <v>1</v>
      </c>
      <c r="D34" s="105" t="s">
        <v>50</v>
      </c>
      <c r="E34" s="36"/>
      <c r="F34" s="104" t="s">
        <v>118</v>
      </c>
      <c r="G34" s="103">
        <v>5</v>
      </c>
      <c r="H34" s="103">
        <v>1</v>
      </c>
      <c r="I34" s="105" t="s">
        <v>4</v>
      </c>
    </row>
    <row r="35" spans="1:9" ht="19.5" customHeight="1">
      <c r="A35" s="104" t="s">
        <v>163</v>
      </c>
      <c r="B35" s="103">
        <v>2</v>
      </c>
      <c r="C35" s="103">
        <v>4</v>
      </c>
      <c r="D35" s="105" t="s">
        <v>4</v>
      </c>
      <c r="E35" s="36"/>
      <c r="F35" s="104" t="s">
        <v>163</v>
      </c>
      <c r="G35" s="103">
        <v>4</v>
      </c>
      <c r="H35" s="103">
        <v>2</v>
      </c>
      <c r="I35" s="105" t="s">
        <v>56</v>
      </c>
    </row>
    <row r="36" spans="1:9" ht="19.5" customHeight="1">
      <c r="A36" s="106" t="s">
        <v>7</v>
      </c>
      <c r="B36" s="269" t="s">
        <v>356</v>
      </c>
      <c r="C36" s="270"/>
      <c r="D36" s="271"/>
      <c r="E36" s="34"/>
      <c r="F36" s="106" t="s">
        <v>7</v>
      </c>
      <c r="G36" s="269" t="s">
        <v>316</v>
      </c>
      <c r="H36" s="270"/>
      <c r="I36" s="271"/>
    </row>
    <row r="37" spans="1:9" ht="19.5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9.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9.5" customHeight="1">
      <c r="A39" s="34">
        <v>5</v>
      </c>
      <c r="B39" s="34"/>
      <c r="C39" s="34"/>
      <c r="D39" s="34"/>
      <c r="E39" s="34"/>
      <c r="F39" s="34">
        <v>6</v>
      </c>
      <c r="G39" s="34"/>
      <c r="H39" s="34"/>
      <c r="I39" s="34"/>
    </row>
    <row r="40" spans="1:9" ht="19.5" customHeight="1">
      <c r="A40" s="274" t="s">
        <v>279</v>
      </c>
      <c r="B40" s="275"/>
      <c r="C40" s="275"/>
      <c r="D40" s="276"/>
      <c r="E40" s="35"/>
      <c r="F40" s="274" t="s">
        <v>280</v>
      </c>
      <c r="G40" s="275"/>
      <c r="H40" s="275"/>
      <c r="I40" s="276"/>
    </row>
    <row r="41" spans="1:9" ht="19.5" customHeight="1">
      <c r="A41" s="104" t="s">
        <v>56</v>
      </c>
      <c r="B41" s="103">
        <v>2</v>
      </c>
      <c r="C41" s="103">
        <v>4</v>
      </c>
      <c r="D41" s="105" t="s">
        <v>162</v>
      </c>
      <c r="E41" s="36"/>
      <c r="F41" s="104" t="s">
        <v>50</v>
      </c>
      <c r="G41" s="103">
        <v>3</v>
      </c>
      <c r="H41" s="103">
        <v>3</v>
      </c>
      <c r="I41" s="105" t="s">
        <v>306</v>
      </c>
    </row>
    <row r="42" spans="1:9" ht="19.5" customHeight="1">
      <c r="A42" s="104" t="s">
        <v>1</v>
      </c>
      <c r="B42" s="103">
        <v>1</v>
      </c>
      <c r="C42" s="103">
        <v>5</v>
      </c>
      <c r="D42" s="105" t="s">
        <v>118</v>
      </c>
      <c r="E42" s="36"/>
      <c r="F42" s="104" t="s">
        <v>162</v>
      </c>
      <c r="G42" s="103">
        <v>2</v>
      </c>
      <c r="H42" s="103">
        <v>4</v>
      </c>
      <c r="I42" s="105" t="s">
        <v>1</v>
      </c>
    </row>
    <row r="43" spans="1:9" ht="19.5" customHeight="1">
      <c r="A43" s="104" t="s">
        <v>164</v>
      </c>
      <c r="B43" s="103">
        <v>5</v>
      </c>
      <c r="C43" s="103">
        <v>1</v>
      </c>
      <c r="D43" s="105" t="s">
        <v>17</v>
      </c>
      <c r="E43" s="36"/>
      <c r="F43" s="104" t="s">
        <v>166</v>
      </c>
      <c r="G43" s="103">
        <v>1</v>
      </c>
      <c r="H43" s="103">
        <v>5</v>
      </c>
      <c r="I43" s="105" t="s">
        <v>165</v>
      </c>
    </row>
    <row r="44" spans="1:9" ht="19.5" customHeight="1">
      <c r="A44" s="104" t="s">
        <v>4</v>
      </c>
      <c r="B44" s="103">
        <v>1</v>
      </c>
      <c r="C44" s="103">
        <v>5</v>
      </c>
      <c r="D44" s="105" t="s">
        <v>112</v>
      </c>
      <c r="E44" s="36"/>
      <c r="F44" s="104" t="s">
        <v>17</v>
      </c>
      <c r="G44" s="103">
        <v>1</v>
      </c>
      <c r="H44" s="103">
        <v>5</v>
      </c>
      <c r="I44" s="105" t="s">
        <v>4</v>
      </c>
    </row>
    <row r="45" spans="1:9" ht="19.5" customHeight="1">
      <c r="A45" s="104" t="s">
        <v>166</v>
      </c>
      <c r="B45" s="103">
        <v>5</v>
      </c>
      <c r="C45" s="103">
        <v>1</v>
      </c>
      <c r="D45" s="105" t="s">
        <v>306</v>
      </c>
      <c r="E45" s="36"/>
      <c r="F45" s="104" t="s">
        <v>2</v>
      </c>
      <c r="G45" s="103">
        <v>1</v>
      </c>
      <c r="H45" s="103">
        <v>5</v>
      </c>
      <c r="I45" s="105" t="s">
        <v>164</v>
      </c>
    </row>
    <row r="46" spans="1:9" ht="19.5" customHeight="1">
      <c r="A46" s="104" t="s">
        <v>243</v>
      </c>
      <c r="B46" s="103" t="s">
        <v>186</v>
      </c>
      <c r="C46" s="103" t="s">
        <v>186</v>
      </c>
      <c r="D46" s="105" t="s">
        <v>50</v>
      </c>
      <c r="E46" s="36"/>
      <c r="F46" s="104" t="s">
        <v>243</v>
      </c>
      <c r="G46" s="103" t="s">
        <v>186</v>
      </c>
      <c r="H46" s="103" t="s">
        <v>186</v>
      </c>
      <c r="I46" s="105" t="s">
        <v>118</v>
      </c>
    </row>
    <row r="47" spans="1:9" ht="19.5" customHeight="1">
      <c r="A47" s="104" t="s">
        <v>127</v>
      </c>
      <c r="B47" s="103">
        <v>4</v>
      </c>
      <c r="C47" s="103">
        <v>2</v>
      </c>
      <c r="D47" s="105" t="s">
        <v>2</v>
      </c>
      <c r="E47" s="36"/>
      <c r="F47" s="104" t="s">
        <v>127</v>
      </c>
      <c r="G47" s="103">
        <v>2</v>
      </c>
      <c r="H47" s="103">
        <v>4</v>
      </c>
      <c r="I47" s="105" t="s">
        <v>56</v>
      </c>
    </row>
    <row r="48" spans="1:9" ht="19.5" customHeight="1">
      <c r="A48" s="104" t="s">
        <v>163</v>
      </c>
      <c r="B48" s="103">
        <v>5</v>
      </c>
      <c r="C48" s="103">
        <v>1</v>
      </c>
      <c r="D48" s="105" t="s">
        <v>165</v>
      </c>
      <c r="E48" s="36"/>
      <c r="F48" s="104" t="s">
        <v>112</v>
      </c>
      <c r="G48" s="103">
        <v>4</v>
      </c>
      <c r="H48" s="103">
        <v>2</v>
      </c>
      <c r="I48" s="105" t="s">
        <v>163</v>
      </c>
    </row>
    <row r="49" spans="1:9" ht="19.5" customHeight="1">
      <c r="A49" s="106" t="s">
        <v>7</v>
      </c>
      <c r="B49" s="269" t="s">
        <v>356</v>
      </c>
      <c r="C49" s="270"/>
      <c r="D49" s="271"/>
      <c r="E49" s="34"/>
      <c r="F49" s="106" t="s">
        <v>7</v>
      </c>
      <c r="G49" s="269" t="s">
        <v>320</v>
      </c>
      <c r="H49" s="270"/>
      <c r="I49" s="271"/>
    </row>
    <row r="50" spans="1:9" ht="19.5" customHeight="1">
      <c r="A50" s="34"/>
      <c r="B50" s="34"/>
      <c r="C50" s="37"/>
      <c r="D50" s="37"/>
      <c r="E50" s="34"/>
      <c r="F50" s="34"/>
      <c r="G50" s="34"/>
      <c r="H50" s="37"/>
      <c r="I50" s="37"/>
    </row>
    <row r="51" spans="1:9" ht="19.5" customHeight="1">
      <c r="A51" s="34"/>
      <c r="B51" s="34"/>
      <c r="C51" s="37"/>
      <c r="D51" s="37"/>
      <c r="E51" s="34"/>
      <c r="F51" s="34"/>
      <c r="G51" s="34"/>
      <c r="H51" s="37"/>
      <c r="I51" s="37"/>
    </row>
    <row r="52" spans="1:9" ht="19.5" customHeight="1">
      <c r="A52" s="34">
        <v>7</v>
      </c>
      <c r="B52" s="34"/>
      <c r="C52" s="37"/>
      <c r="D52" s="37"/>
      <c r="E52" s="34"/>
      <c r="F52" s="34">
        <v>8</v>
      </c>
      <c r="G52" s="34"/>
      <c r="H52" s="37"/>
      <c r="I52" s="37"/>
    </row>
    <row r="53" spans="1:9" ht="19.5" customHeight="1">
      <c r="A53" s="274" t="s">
        <v>281</v>
      </c>
      <c r="B53" s="275"/>
      <c r="C53" s="275"/>
      <c r="D53" s="276"/>
      <c r="E53" s="35"/>
      <c r="F53" s="274" t="s">
        <v>282</v>
      </c>
      <c r="G53" s="275"/>
      <c r="H53" s="275"/>
      <c r="I53" s="276"/>
    </row>
    <row r="54" spans="1:9" ht="19.5" customHeight="1">
      <c r="A54" s="104" t="s">
        <v>50</v>
      </c>
      <c r="B54" s="103">
        <v>3</v>
      </c>
      <c r="C54" s="103">
        <v>3</v>
      </c>
      <c r="D54" s="105" t="s">
        <v>112</v>
      </c>
      <c r="E54" s="36"/>
      <c r="F54" s="104" t="s">
        <v>56</v>
      </c>
      <c r="G54" s="103">
        <v>4</v>
      </c>
      <c r="H54" s="103">
        <v>2</v>
      </c>
      <c r="I54" s="105" t="s">
        <v>306</v>
      </c>
    </row>
    <row r="55" spans="1:9" ht="19.5" customHeight="1">
      <c r="A55" s="104" t="s">
        <v>1</v>
      </c>
      <c r="B55" s="103">
        <v>5</v>
      </c>
      <c r="C55" s="103">
        <v>1</v>
      </c>
      <c r="D55" s="105" t="s">
        <v>127</v>
      </c>
      <c r="E55" s="36"/>
      <c r="F55" s="104" t="s">
        <v>164</v>
      </c>
      <c r="G55" s="103">
        <v>5</v>
      </c>
      <c r="H55" s="103">
        <v>1</v>
      </c>
      <c r="I55" s="105" t="s">
        <v>166</v>
      </c>
    </row>
    <row r="56" spans="1:9" ht="19.5" customHeight="1">
      <c r="A56" s="104" t="s">
        <v>162</v>
      </c>
      <c r="B56" s="103">
        <v>2</v>
      </c>
      <c r="C56" s="103">
        <v>4</v>
      </c>
      <c r="D56" s="105" t="s">
        <v>166</v>
      </c>
      <c r="E56" s="36"/>
      <c r="F56" s="104" t="s">
        <v>4</v>
      </c>
      <c r="G56" s="103">
        <v>4</v>
      </c>
      <c r="H56" s="103">
        <v>2</v>
      </c>
      <c r="I56" s="105" t="s">
        <v>50</v>
      </c>
    </row>
    <row r="57" spans="1:9" ht="19.5" customHeight="1">
      <c r="A57" s="104" t="s">
        <v>4</v>
      </c>
      <c r="B57" s="103">
        <v>1</v>
      </c>
      <c r="C57" s="103">
        <v>5</v>
      </c>
      <c r="D57" s="105" t="s">
        <v>164</v>
      </c>
      <c r="E57" s="36"/>
      <c r="F57" s="104" t="s">
        <v>165</v>
      </c>
      <c r="G57" s="103">
        <v>1</v>
      </c>
      <c r="H57" s="103">
        <v>5</v>
      </c>
      <c r="I57" s="105" t="s">
        <v>127</v>
      </c>
    </row>
    <row r="58" spans="1:9" ht="19.5" customHeight="1">
      <c r="A58" s="104" t="s">
        <v>165</v>
      </c>
      <c r="B58" s="103">
        <v>6</v>
      </c>
      <c r="C58" s="103">
        <v>0</v>
      </c>
      <c r="D58" s="105" t="s">
        <v>2</v>
      </c>
      <c r="E58" s="36"/>
      <c r="F58" s="104" t="s">
        <v>2</v>
      </c>
      <c r="G58" s="103">
        <v>3</v>
      </c>
      <c r="H58" s="103">
        <v>3</v>
      </c>
      <c r="I58" s="105" t="s">
        <v>1</v>
      </c>
    </row>
    <row r="59" spans="1:9" ht="19.5" customHeight="1">
      <c r="A59" s="104" t="s">
        <v>17</v>
      </c>
      <c r="B59" s="103" t="s">
        <v>186</v>
      </c>
      <c r="C59" s="103" t="s">
        <v>186</v>
      </c>
      <c r="D59" s="105" t="s">
        <v>243</v>
      </c>
      <c r="E59" s="36"/>
      <c r="F59" s="104" t="s">
        <v>243</v>
      </c>
      <c r="G59" s="103" t="s">
        <v>186</v>
      </c>
      <c r="H59" s="103" t="s">
        <v>186</v>
      </c>
      <c r="I59" s="105" t="s">
        <v>162</v>
      </c>
    </row>
    <row r="60" spans="1:9" ht="19.5" customHeight="1">
      <c r="A60" s="104" t="s">
        <v>306</v>
      </c>
      <c r="B60" s="103">
        <v>4</v>
      </c>
      <c r="C60" s="103">
        <v>2</v>
      </c>
      <c r="D60" s="105" t="s">
        <v>163</v>
      </c>
      <c r="E60" s="36"/>
      <c r="F60" s="104" t="s">
        <v>112</v>
      </c>
      <c r="G60" s="103">
        <v>3</v>
      </c>
      <c r="H60" s="103">
        <v>3</v>
      </c>
      <c r="I60" s="105" t="s">
        <v>17</v>
      </c>
    </row>
    <row r="61" spans="1:9" ht="19.5" customHeight="1">
      <c r="A61" s="104" t="s">
        <v>118</v>
      </c>
      <c r="B61" s="103">
        <v>6</v>
      </c>
      <c r="C61" s="103">
        <v>0</v>
      </c>
      <c r="D61" s="105" t="s">
        <v>56</v>
      </c>
      <c r="E61" s="36"/>
      <c r="F61" s="104" t="s">
        <v>163</v>
      </c>
      <c r="G61" s="103">
        <v>4</v>
      </c>
      <c r="H61" s="103">
        <v>2</v>
      </c>
      <c r="I61" s="105" t="s">
        <v>118</v>
      </c>
    </row>
    <row r="62" spans="1:9" ht="19.5" customHeight="1">
      <c r="A62" s="106" t="s">
        <v>7</v>
      </c>
      <c r="B62" s="269" t="s">
        <v>322</v>
      </c>
      <c r="C62" s="270"/>
      <c r="D62" s="271"/>
      <c r="E62" s="34"/>
      <c r="F62" s="106" t="s">
        <v>7</v>
      </c>
      <c r="G62" s="269" t="s">
        <v>325</v>
      </c>
      <c r="H62" s="270"/>
      <c r="I62" s="271"/>
    </row>
    <row r="63" spans="1:9" ht="19.5" customHeight="1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9.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9.5" customHeight="1">
      <c r="A65" s="34">
        <v>9</v>
      </c>
      <c r="B65" s="34"/>
      <c r="C65" s="34"/>
      <c r="D65" s="34"/>
      <c r="E65" s="34"/>
      <c r="F65" s="34">
        <v>10</v>
      </c>
      <c r="G65" s="34"/>
      <c r="H65" s="34"/>
      <c r="I65" s="34"/>
    </row>
    <row r="66" spans="1:9" ht="19.5" customHeight="1">
      <c r="A66" s="274" t="s">
        <v>283</v>
      </c>
      <c r="B66" s="275"/>
      <c r="C66" s="275"/>
      <c r="D66" s="276"/>
      <c r="E66" s="35"/>
      <c r="F66" s="274" t="s">
        <v>284</v>
      </c>
      <c r="G66" s="275"/>
      <c r="H66" s="275"/>
      <c r="I66" s="276"/>
    </row>
    <row r="67" spans="1:9" ht="19.5" customHeight="1">
      <c r="A67" s="104" t="s">
        <v>50</v>
      </c>
      <c r="B67" s="103">
        <v>4</v>
      </c>
      <c r="C67" s="103">
        <v>2</v>
      </c>
      <c r="D67" s="105" t="s">
        <v>2</v>
      </c>
      <c r="E67" s="36"/>
      <c r="F67" s="104" t="s">
        <v>56</v>
      </c>
      <c r="G67" s="103">
        <v>4</v>
      </c>
      <c r="H67" s="103">
        <v>2</v>
      </c>
      <c r="I67" s="105" t="s">
        <v>165</v>
      </c>
    </row>
    <row r="68" spans="1:9" ht="19.5" customHeight="1">
      <c r="A68" s="104" t="s">
        <v>164</v>
      </c>
      <c r="B68" s="103" t="s">
        <v>186</v>
      </c>
      <c r="C68" s="103" t="s">
        <v>186</v>
      </c>
      <c r="D68" s="105" t="s">
        <v>243</v>
      </c>
      <c r="E68" s="36"/>
      <c r="F68" s="104" t="s">
        <v>1</v>
      </c>
      <c r="G68" s="103">
        <v>4</v>
      </c>
      <c r="H68" s="103">
        <v>2</v>
      </c>
      <c r="I68" s="105" t="s">
        <v>50</v>
      </c>
    </row>
    <row r="69" spans="1:9" ht="19.5" customHeight="1">
      <c r="A69" s="104" t="s">
        <v>4</v>
      </c>
      <c r="B69" s="103">
        <v>3.5</v>
      </c>
      <c r="C69" s="103">
        <v>2.5</v>
      </c>
      <c r="D69" s="105" t="s">
        <v>56</v>
      </c>
      <c r="E69" s="36"/>
      <c r="F69" s="104" t="s">
        <v>162</v>
      </c>
      <c r="G69" s="103">
        <v>3</v>
      </c>
      <c r="H69" s="103">
        <v>3</v>
      </c>
      <c r="I69" s="105" t="s">
        <v>112</v>
      </c>
    </row>
    <row r="70" spans="1:9" ht="19.5" customHeight="1">
      <c r="A70" s="104" t="s">
        <v>166</v>
      </c>
      <c r="B70" s="103">
        <v>4</v>
      </c>
      <c r="C70" s="103">
        <v>2</v>
      </c>
      <c r="D70" s="105" t="s">
        <v>1</v>
      </c>
      <c r="E70" s="36"/>
      <c r="F70" s="104" t="s">
        <v>166</v>
      </c>
      <c r="G70" s="103">
        <v>3</v>
      </c>
      <c r="H70" s="103">
        <v>3</v>
      </c>
      <c r="I70" s="105" t="s">
        <v>4</v>
      </c>
    </row>
    <row r="71" spans="1:9" ht="19.5" customHeight="1">
      <c r="A71" s="104" t="s">
        <v>17</v>
      </c>
      <c r="B71" s="103">
        <v>0</v>
      </c>
      <c r="C71" s="103">
        <v>6</v>
      </c>
      <c r="D71" s="105" t="s">
        <v>163</v>
      </c>
      <c r="E71" s="36"/>
      <c r="F71" s="104" t="s">
        <v>17</v>
      </c>
      <c r="G71" s="103">
        <v>2</v>
      </c>
      <c r="H71" s="103">
        <v>4</v>
      </c>
      <c r="I71" s="105" t="s">
        <v>306</v>
      </c>
    </row>
    <row r="72" spans="1:9" ht="19.5" customHeight="1">
      <c r="A72" s="104" t="s">
        <v>306</v>
      </c>
      <c r="B72" s="103">
        <v>5</v>
      </c>
      <c r="C72" s="103">
        <v>1</v>
      </c>
      <c r="D72" s="105" t="s">
        <v>165</v>
      </c>
      <c r="E72" s="36"/>
      <c r="F72" s="104" t="s">
        <v>243</v>
      </c>
      <c r="G72" s="103" t="s">
        <v>186</v>
      </c>
      <c r="H72" s="103" t="s">
        <v>186</v>
      </c>
      <c r="I72" s="105" t="s">
        <v>2</v>
      </c>
    </row>
    <row r="73" spans="1:9" ht="19.5" customHeight="1">
      <c r="A73" s="104" t="s">
        <v>127</v>
      </c>
      <c r="B73" s="103">
        <v>1</v>
      </c>
      <c r="C73" s="103">
        <v>5</v>
      </c>
      <c r="D73" s="105" t="s">
        <v>112</v>
      </c>
      <c r="E73" s="36"/>
      <c r="F73" s="104" t="s">
        <v>118</v>
      </c>
      <c r="G73" s="103">
        <v>2</v>
      </c>
      <c r="H73" s="103">
        <v>4</v>
      </c>
      <c r="I73" s="105" t="s">
        <v>127</v>
      </c>
    </row>
    <row r="74" spans="1:9" ht="19.5" customHeight="1">
      <c r="A74" s="104" t="s">
        <v>118</v>
      </c>
      <c r="B74" s="103">
        <v>6</v>
      </c>
      <c r="C74" s="103">
        <v>0</v>
      </c>
      <c r="D74" s="105" t="s">
        <v>162</v>
      </c>
      <c r="E74" s="36"/>
      <c r="F74" s="104" t="s">
        <v>163</v>
      </c>
      <c r="G74" s="103">
        <v>4</v>
      </c>
      <c r="H74" s="103">
        <v>2</v>
      </c>
      <c r="I74" s="105" t="s">
        <v>164</v>
      </c>
    </row>
    <row r="75" spans="1:9" ht="19.5" customHeight="1">
      <c r="A75" s="106" t="s">
        <v>7</v>
      </c>
      <c r="B75" s="269" t="s">
        <v>327</v>
      </c>
      <c r="C75" s="270"/>
      <c r="D75" s="271"/>
      <c r="E75" s="34"/>
      <c r="F75" s="106" t="s">
        <v>7</v>
      </c>
      <c r="G75" s="269" t="s">
        <v>329</v>
      </c>
      <c r="H75" s="270"/>
      <c r="I75" s="271"/>
    </row>
    <row r="76" spans="1:9" ht="19.5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9.5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9.5" customHeight="1">
      <c r="A78" s="34">
        <v>11</v>
      </c>
      <c r="B78" s="34"/>
      <c r="C78" s="34"/>
      <c r="D78" s="34"/>
      <c r="E78" s="34"/>
      <c r="F78" s="34">
        <v>12</v>
      </c>
      <c r="G78" s="34"/>
      <c r="H78" s="34"/>
      <c r="I78" s="34"/>
    </row>
    <row r="79" spans="1:9" ht="19.5" customHeight="1">
      <c r="A79" s="274" t="s">
        <v>285</v>
      </c>
      <c r="B79" s="275"/>
      <c r="C79" s="275"/>
      <c r="D79" s="276"/>
      <c r="E79" s="35"/>
      <c r="F79" s="274" t="s">
        <v>286</v>
      </c>
      <c r="G79" s="275"/>
      <c r="H79" s="275"/>
      <c r="I79" s="276"/>
    </row>
    <row r="80" spans="1:9" ht="19.5" customHeight="1">
      <c r="A80" s="104" t="s">
        <v>50</v>
      </c>
      <c r="B80" s="103">
        <v>3</v>
      </c>
      <c r="C80" s="103">
        <v>3</v>
      </c>
      <c r="D80" s="105" t="s">
        <v>164</v>
      </c>
      <c r="E80" s="36"/>
      <c r="F80" s="104" t="s">
        <v>50</v>
      </c>
      <c r="G80" s="103">
        <v>4</v>
      </c>
      <c r="H80" s="103">
        <v>2</v>
      </c>
      <c r="I80" s="105" t="s">
        <v>118</v>
      </c>
    </row>
    <row r="81" spans="1:9" ht="19.5" customHeight="1">
      <c r="A81" s="104" t="s">
        <v>162</v>
      </c>
      <c r="B81" s="103">
        <v>0</v>
      </c>
      <c r="C81" s="103">
        <v>6</v>
      </c>
      <c r="D81" s="105" t="s">
        <v>163</v>
      </c>
      <c r="E81" s="36"/>
      <c r="F81" s="104" t="s">
        <v>168</v>
      </c>
      <c r="G81" s="103">
        <v>3</v>
      </c>
      <c r="H81" s="103">
        <v>3</v>
      </c>
      <c r="I81" s="105" t="s">
        <v>17</v>
      </c>
    </row>
    <row r="82" spans="1:9" ht="19.5" customHeight="1">
      <c r="A82" s="104" t="s">
        <v>4</v>
      </c>
      <c r="B82" s="103" t="s">
        <v>186</v>
      </c>
      <c r="C82" s="103" t="s">
        <v>186</v>
      </c>
      <c r="D82" s="105" t="s">
        <v>243</v>
      </c>
      <c r="E82" s="36"/>
      <c r="F82" s="104" t="s">
        <v>164</v>
      </c>
      <c r="G82" s="103">
        <v>4</v>
      </c>
      <c r="H82" s="103">
        <v>2</v>
      </c>
      <c r="I82" s="105" t="s">
        <v>56</v>
      </c>
    </row>
    <row r="83" spans="1:9" ht="19.5" customHeight="1">
      <c r="A83" s="104" t="s">
        <v>166</v>
      </c>
      <c r="B83" s="103">
        <v>3</v>
      </c>
      <c r="C83" s="103">
        <v>3</v>
      </c>
      <c r="D83" s="105" t="s">
        <v>127</v>
      </c>
      <c r="E83" s="36"/>
      <c r="F83" s="104" t="s">
        <v>165</v>
      </c>
      <c r="G83" s="103">
        <v>1</v>
      </c>
      <c r="H83" s="103">
        <v>5</v>
      </c>
      <c r="I83" s="105" t="s">
        <v>162</v>
      </c>
    </row>
    <row r="84" spans="1:9" ht="19.5" customHeight="1">
      <c r="A84" s="104" t="s">
        <v>17</v>
      </c>
      <c r="B84" s="103">
        <v>1</v>
      </c>
      <c r="C84" s="103">
        <v>5</v>
      </c>
      <c r="D84" s="105" t="s">
        <v>165</v>
      </c>
      <c r="E84" s="36"/>
      <c r="F84" s="104" t="s">
        <v>306</v>
      </c>
      <c r="G84" s="103">
        <v>4</v>
      </c>
      <c r="H84" s="103">
        <v>2</v>
      </c>
      <c r="I84" s="105" t="s">
        <v>4</v>
      </c>
    </row>
    <row r="85" spans="1:9" ht="19.5" customHeight="1">
      <c r="A85" s="104" t="s">
        <v>2</v>
      </c>
      <c r="B85" s="103">
        <v>1</v>
      </c>
      <c r="C85" s="103">
        <v>5</v>
      </c>
      <c r="D85" s="105" t="s">
        <v>56</v>
      </c>
      <c r="E85" s="36"/>
      <c r="F85" s="104" t="s">
        <v>127</v>
      </c>
      <c r="G85" s="103" t="s">
        <v>186</v>
      </c>
      <c r="H85" s="103" t="s">
        <v>186</v>
      </c>
      <c r="I85" s="105" t="s">
        <v>243</v>
      </c>
    </row>
    <row r="86" spans="1:9" ht="19.5" customHeight="1">
      <c r="A86" s="104" t="s">
        <v>306</v>
      </c>
      <c r="B86" s="103">
        <v>2</v>
      </c>
      <c r="C86" s="103">
        <v>4</v>
      </c>
      <c r="D86" s="105" t="s">
        <v>1</v>
      </c>
      <c r="E86" s="36"/>
      <c r="F86" s="104" t="s">
        <v>112</v>
      </c>
      <c r="G86" s="103">
        <v>4</v>
      </c>
      <c r="H86" s="103">
        <v>2</v>
      </c>
      <c r="I86" s="105" t="s">
        <v>166</v>
      </c>
    </row>
    <row r="87" spans="1:9" ht="19.5" customHeight="1">
      <c r="A87" s="104" t="s">
        <v>112</v>
      </c>
      <c r="B87" s="103">
        <v>4</v>
      </c>
      <c r="C87" s="103">
        <v>2</v>
      </c>
      <c r="D87" s="105" t="s">
        <v>118</v>
      </c>
      <c r="E87" s="36"/>
      <c r="F87" s="104" t="s">
        <v>163</v>
      </c>
      <c r="G87" s="103">
        <v>5</v>
      </c>
      <c r="H87" s="103">
        <v>1</v>
      </c>
      <c r="I87" s="105" t="s">
        <v>2</v>
      </c>
    </row>
    <row r="88" spans="1:9" ht="19.5" customHeight="1">
      <c r="A88" s="106" t="s">
        <v>7</v>
      </c>
      <c r="B88" s="269" t="s">
        <v>330</v>
      </c>
      <c r="C88" s="270"/>
      <c r="D88" s="271"/>
      <c r="E88" s="34"/>
      <c r="F88" s="106" t="s">
        <v>7</v>
      </c>
      <c r="G88" s="269" t="s">
        <v>330</v>
      </c>
      <c r="H88" s="270"/>
      <c r="I88" s="271"/>
    </row>
    <row r="89" spans="1:9" ht="19.5" customHeight="1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9.5" customHeight="1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9.5" customHeight="1">
      <c r="A91" s="34">
        <v>13</v>
      </c>
      <c r="E91" s="34"/>
      <c r="F91" s="34">
        <v>14</v>
      </c>
      <c r="G91" s="34"/>
      <c r="H91" s="34"/>
      <c r="I91" s="34"/>
    </row>
    <row r="92" spans="1:9" ht="19.5" customHeight="1">
      <c r="A92" s="274" t="s">
        <v>287</v>
      </c>
      <c r="B92" s="275"/>
      <c r="C92" s="275"/>
      <c r="D92" s="276"/>
      <c r="F92" s="274" t="s">
        <v>288</v>
      </c>
      <c r="G92" s="275"/>
      <c r="H92" s="275"/>
      <c r="I92" s="276"/>
    </row>
    <row r="93" spans="1:9" ht="19.5" customHeight="1">
      <c r="A93" s="104" t="s">
        <v>56</v>
      </c>
      <c r="B93" s="103">
        <v>4</v>
      </c>
      <c r="C93" s="103">
        <v>2</v>
      </c>
      <c r="D93" s="105" t="s">
        <v>1</v>
      </c>
      <c r="F93" s="104" t="s">
        <v>56</v>
      </c>
      <c r="G93" s="103">
        <v>2</v>
      </c>
      <c r="H93" s="103">
        <v>4</v>
      </c>
      <c r="I93" s="105" t="s">
        <v>17</v>
      </c>
    </row>
    <row r="94" spans="1:9" ht="19.5" customHeight="1">
      <c r="A94" s="104" t="s">
        <v>164</v>
      </c>
      <c r="B94" s="103">
        <v>4</v>
      </c>
      <c r="C94" s="103">
        <v>2</v>
      </c>
      <c r="D94" s="105" t="s">
        <v>165</v>
      </c>
      <c r="F94" s="104" t="s">
        <v>162</v>
      </c>
      <c r="G94" s="103">
        <v>4</v>
      </c>
      <c r="H94" s="103">
        <v>2</v>
      </c>
      <c r="I94" s="105" t="s">
        <v>4</v>
      </c>
    </row>
    <row r="95" spans="1:9" ht="19.5" customHeight="1">
      <c r="A95" s="104" t="s">
        <v>4</v>
      </c>
      <c r="B95" s="103">
        <v>3</v>
      </c>
      <c r="C95" s="103">
        <v>3</v>
      </c>
      <c r="D95" s="105" t="s">
        <v>127</v>
      </c>
      <c r="F95" s="104" t="s">
        <v>165</v>
      </c>
      <c r="G95" s="103">
        <v>5</v>
      </c>
      <c r="H95" s="103">
        <v>1</v>
      </c>
      <c r="I95" s="105" t="s">
        <v>50</v>
      </c>
    </row>
    <row r="96" spans="1:9" ht="19.5" customHeight="1">
      <c r="A96" s="104" t="s">
        <v>166</v>
      </c>
      <c r="B96" s="103">
        <v>1</v>
      </c>
      <c r="C96" s="103">
        <v>5</v>
      </c>
      <c r="D96" s="105" t="s">
        <v>163</v>
      </c>
      <c r="E96" s="36"/>
      <c r="F96" s="104" t="s">
        <v>2</v>
      </c>
      <c r="G96" s="103">
        <v>2</v>
      </c>
      <c r="H96" s="103">
        <v>4</v>
      </c>
      <c r="I96" s="105" t="s">
        <v>112</v>
      </c>
    </row>
    <row r="97" spans="1:9" ht="19.5" customHeight="1">
      <c r="A97" s="104" t="s">
        <v>17</v>
      </c>
      <c r="B97" s="103">
        <v>2</v>
      </c>
      <c r="C97" s="103">
        <v>4</v>
      </c>
      <c r="D97" s="105" t="s">
        <v>50</v>
      </c>
      <c r="E97" s="36"/>
      <c r="F97" s="104" t="s">
        <v>243</v>
      </c>
      <c r="G97" s="103" t="s">
        <v>186</v>
      </c>
      <c r="H97" s="103" t="s">
        <v>186</v>
      </c>
      <c r="I97" s="105" t="s">
        <v>166</v>
      </c>
    </row>
    <row r="98" spans="1:9" ht="19.5" customHeight="1">
      <c r="A98" s="104" t="s">
        <v>2</v>
      </c>
      <c r="B98" s="103">
        <v>1</v>
      </c>
      <c r="C98" s="103">
        <v>5</v>
      </c>
      <c r="D98" s="105" t="s">
        <v>162</v>
      </c>
      <c r="E98" s="36"/>
      <c r="F98" s="104" t="s">
        <v>127</v>
      </c>
      <c r="G98" s="103">
        <v>3</v>
      </c>
      <c r="H98" s="103">
        <v>3</v>
      </c>
      <c r="I98" s="105" t="s">
        <v>306</v>
      </c>
    </row>
    <row r="99" spans="1:9" ht="19.5" customHeight="1">
      <c r="A99" s="104" t="s">
        <v>243</v>
      </c>
      <c r="B99" s="103" t="s">
        <v>186</v>
      </c>
      <c r="C99" s="103" t="s">
        <v>186</v>
      </c>
      <c r="D99" s="105" t="s">
        <v>112</v>
      </c>
      <c r="E99" s="36"/>
      <c r="F99" s="104" t="s">
        <v>118</v>
      </c>
      <c r="G99" s="103">
        <v>0</v>
      </c>
      <c r="H99" s="103">
        <v>6</v>
      </c>
      <c r="I99" s="105" t="s">
        <v>164</v>
      </c>
    </row>
    <row r="100" spans="1:9" ht="19.5" customHeight="1">
      <c r="A100" s="104" t="s">
        <v>118</v>
      </c>
      <c r="B100" s="103">
        <v>6</v>
      </c>
      <c r="C100" s="103">
        <v>0</v>
      </c>
      <c r="D100" s="105" t="s">
        <v>306</v>
      </c>
      <c r="E100" s="36"/>
      <c r="F100" s="104" t="s">
        <v>163</v>
      </c>
      <c r="G100" s="103">
        <v>4</v>
      </c>
      <c r="H100" s="103">
        <v>2</v>
      </c>
      <c r="I100" s="105" t="s">
        <v>1</v>
      </c>
    </row>
    <row r="101" spans="1:9" ht="19.5" customHeight="1">
      <c r="A101" s="106" t="s">
        <v>7</v>
      </c>
      <c r="B101" s="269" t="s">
        <v>356</v>
      </c>
      <c r="C101" s="270"/>
      <c r="D101" s="271"/>
      <c r="E101" s="34"/>
      <c r="F101" s="106" t="s">
        <v>7</v>
      </c>
      <c r="G101" s="269" t="s">
        <v>356</v>
      </c>
      <c r="H101" s="270"/>
      <c r="I101" s="271"/>
    </row>
    <row r="102" spans="1:9" ht="22.5" customHeight="1">
      <c r="A102" s="272" t="s">
        <v>338</v>
      </c>
      <c r="B102" s="273"/>
      <c r="C102" s="273"/>
      <c r="D102" s="273"/>
      <c r="E102" s="34"/>
      <c r="F102" s="34"/>
      <c r="G102" s="34"/>
      <c r="H102" s="34"/>
      <c r="I102" s="34"/>
    </row>
    <row r="103" spans="1:9" ht="19.5" customHeight="1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9.5" customHeight="1">
      <c r="A104" s="34">
        <v>15</v>
      </c>
      <c r="B104" s="34"/>
      <c r="C104" s="34"/>
      <c r="D104" s="34"/>
      <c r="E104" s="34"/>
      <c r="F104" s="34">
        <v>16</v>
      </c>
      <c r="G104" s="34"/>
      <c r="H104" s="34"/>
      <c r="I104" s="34"/>
    </row>
    <row r="105" spans="1:9" ht="19.5" customHeight="1">
      <c r="A105" s="274" t="s">
        <v>289</v>
      </c>
      <c r="B105" s="275"/>
      <c r="C105" s="275"/>
      <c r="D105" s="276"/>
      <c r="E105" s="179" t="s">
        <v>42</v>
      </c>
      <c r="F105" s="274" t="s">
        <v>290</v>
      </c>
      <c r="G105" s="275"/>
      <c r="H105" s="275"/>
      <c r="I105" s="276"/>
    </row>
    <row r="106" spans="1:9" ht="19.5" customHeight="1">
      <c r="A106" s="104" t="s">
        <v>50</v>
      </c>
      <c r="B106" s="103">
        <v>5</v>
      </c>
      <c r="C106" s="103">
        <v>1</v>
      </c>
      <c r="D106" s="105" t="s">
        <v>163</v>
      </c>
      <c r="E106" s="180" t="s">
        <v>43</v>
      </c>
      <c r="F106" s="104" t="s">
        <v>50</v>
      </c>
      <c r="G106" s="103">
        <v>0</v>
      </c>
      <c r="H106" s="103">
        <v>6</v>
      </c>
      <c r="I106" s="105" t="s">
        <v>162</v>
      </c>
    </row>
    <row r="107" spans="1:9" ht="19.5" customHeight="1">
      <c r="A107" s="104" t="s">
        <v>1</v>
      </c>
      <c r="B107" s="103">
        <v>1</v>
      </c>
      <c r="C107" s="103">
        <v>5</v>
      </c>
      <c r="D107" s="105" t="s">
        <v>164</v>
      </c>
      <c r="E107" s="180"/>
      <c r="F107" s="104" t="s">
        <v>164</v>
      </c>
      <c r="G107" s="103">
        <v>5</v>
      </c>
      <c r="H107" s="103">
        <v>1</v>
      </c>
      <c r="I107" s="105" t="s">
        <v>306</v>
      </c>
    </row>
    <row r="108" spans="1:9" ht="19.5" customHeight="1">
      <c r="A108" s="104" t="s">
        <v>162</v>
      </c>
      <c r="B108" s="103">
        <v>2</v>
      </c>
      <c r="C108" s="103">
        <v>4</v>
      </c>
      <c r="D108" s="105" t="s">
        <v>127</v>
      </c>
      <c r="E108" s="180"/>
      <c r="F108" s="104" t="s">
        <v>166</v>
      </c>
      <c r="G108" s="103">
        <v>5</v>
      </c>
      <c r="H108" s="103">
        <v>1</v>
      </c>
      <c r="I108" s="105" t="s">
        <v>56</v>
      </c>
    </row>
    <row r="109" spans="1:9" ht="19.5" customHeight="1">
      <c r="A109" s="104" t="s">
        <v>4</v>
      </c>
      <c r="B109" s="103">
        <v>2</v>
      </c>
      <c r="C109" s="103">
        <v>4</v>
      </c>
      <c r="D109" s="105" t="s">
        <v>165</v>
      </c>
      <c r="E109" s="181"/>
      <c r="F109" s="104" t="s">
        <v>4</v>
      </c>
      <c r="G109" s="103">
        <v>2</v>
      </c>
      <c r="H109" s="103">
        <v>4</v>
      </c>
      <c r="I109" s="105" t="s">
        <v>2</v>
      </c>
    </row>
    <row r="110" spans="1:9" ht="19.5" customHeight="1">
      <c r="A110" s="104" t="s">
        <v>166</v>
      </c>
      <c r="B110" s="103">
        <v>5</v>
      </c>
      <c r="C110" s="103">
        <v>1</v>
      </c>
      <c r="D110" s="105" t="s">
        <v>118</v>
      </c>
      <c r="E110" s="182" t="s">
        <v>214</v>
      </c>
      <c r="F110" s="104" t="s">
        <v>243</v>
      </c>
      <c r="G110" s="103" t="s">
        <v>186</v>
      </c>
      <c r="H110" s="103" t="s">
        <v>186</v>
      </c>
      <c r="I110" s="105" t="s">
        <v>163</v>
      </c>
    </row>
    <row r="111" spans="1:9" ht="19.5" customHeight="1">
      <c r="A111" s="104" t="s">
        <v>2</v>
      </c>
      <c r="B111" s="103">
        <v>3</v>
      </c>
      <c r="C111" s="103">
        <v>3</v>
      </c>
      <c r="D111" s="105" t="s">
        <v>17</v>
      </c>
      <c r="E111" s="182" t="s">
        <v>215</v>
      </c>
      <c r="F111" s="104" t="s">
        <v>127</v>
      </c>
      <c r="G111" s="103">
        <v>4</v>
      </c>
      <c r="H111" s="103">
        <v>2</v>
      </c>
      <c r="I111" s="105" t="s">
        <v>17</v>
      </c>
    </row>
    <row r="112" spans="1:9" ht="19.5" customHeight="1">
      <c r="A112" s="104" t="s">
        <v>306</v>
      </c>
      <c r="B112" s="103" t="s">
        <v>186</v>
      </c>
      <c r="C112" s="103" t="s">
        <v>186</v>
      </c>
      <c r="D112" s="105" t="s">
        <v>243</v>
      </c>
      <c r="E112" s="181"/>
      <c r="F112" s="104" t="s">
        <v>112</v>
      </c>
      <c r="G112" s="103">
        <v>3</v>
      </c>
      <c r="H112" s="103">
        <v>3</v>
      </c>
      <c r="I112" s="105" t="s">
        <v>1</v>
      </c>
    </row>
    <row r="113" spans="1:9" ht="19.5" customHeight="1">
      <c r="A113" s="104" t="s">
        <v>112</v>
      </c>
      <c r="B113" s="103">
        <v>4</v>
      </c>
      <c r="C113" s="103">
        <v>2</v>
      </c>
      <c r="D113" s="105" t="s">
        <v>56</v>
      </c>
      <c r="E113" s="181"/>
      <c r="F113" s="104" t="s">
        <v>118</v>
      </c>
      <c r="G113" s="103">
        <v>4</v>
      </c>
      <c r="H113" s="103">
        <v>2</v>
      </c>
      <c r="I113" s="105" t="s">
        <v>165</v>
      </c>
    </row>
    <row r="114" spans="1:9" ht="19.5" customHeight="1">
      <c r="A114" s="106" t="s">
        <v>7</v>
      </c>
      <c r="B114" s="269" t="s">
        <v>337</v>
      </c>
      <c r="C114" s="270"/>
      <c r="D114" s="271"/>
      <c r="E114" s="183"/>
      <c r="F114" s="106" t="s">
        <v>7</v>
      </c>
      <c r="G114" s="269" t="s">
        <v>356</v>
      </c>
      <c r="H114" s="270"/>
      <c r="I114" s="271"/>
    </row>
    <row r="115" spans="1:9" ht="19.5" customHeight="1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9.5" customHeight="1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9.5" customHeight="1">
      <c r="A117" s="34">
        <v>17</v>
      </c>
      <c r="B117" s="34"/>
      <c r="C117" s="34"/>
      <c r="D117" s="34"/>
      <c r="E117" s="34"/>
      <c r="F117" s="34">
        <v>18</v>
      </c>
      <c r="G117" s="34"/>
      <c r="H117" s="34"/>
      <c r="I117" s="34"/>
    </row>
    <row r="118" spans="1:9" ht="19.5" customHeight="1">
      <c r="A118" s="274" t="s">
        <v>291</v>
      </c>
      <c r="B118" s="275"/>
      <c r="C118" s="275"/>
      <c r="D118" s="276"/>
      <c r="E118" s="57"/>
      <c r="F118" s="274" t="s">
        <v>292</v>
      </c>
      <c r="G118" s="275"/>
      <c r="H118" s="275"/>
      <c r="I118" s="276"/>
    </row>
    <row r="119" spans="1:14" ht="19.5" customHeight="1">
      <c r="A119" s="104" t="s">
        <v>50</v>
      </c>
      <c r="B119" s="103">
        <v>3</v>
      </c>
      <c r="C119" s="103">
        <v>3</v>
      </c>
      <c r="D119" s="105" t="s">
        <v>56</v>
      </c>
      <c r="F119" s="104" t="s">
        <v>50</v>
      </c>
      <c r="G119" s="103">
        <v>2</v>
      </c>
      <c r="H119" s="103">
        <v>4</v>
      </c>
      <c r="I119" s="105" t="s">
        <v>127</v>
      </c>
      <c r="K119" s="35"/>
      <c r="L119" s="35"/>
      <c r="N119" s="35"/>
    </row>
    <row r="120" spans="1:14" ht="19.5" customHeight="1">
      <c r="A120" s="104" t="s">
        <v>1</v>
      </c>
      <c r="B120" s="103">
        <v>0</v>
      </c>
      <c r="C120" s="103">
        <v>6</v>
      </c>
      <c r="D120" s="105" t="s">
        <v>4</v>
      </c>
      <c r="F120" s="104" t="s">
        <v>1</v>
      </c>
      <c r="G120" s="103">
        <v>3</v>
      </c>
      <c r="H120" s="103">
        <v>3</v>
      </c>
      <c r="I120" s="105" t="s">
        <v>165</v>
      </c>
      <c r="K120" s="35"/>
      <c r="L120" s="35"/>
      <c r="N120" s="35"/>
    </row>
    <row r="121" spans="1:14" ht="19.5" customHeight="1">
      <c r="A121" s="104" t="s">
        <v>164</v>
      </c>
      <c r="B121" s="103">
        <v>2</v>
      </c>
      <c r="C121" s="103">
        <v>4</v>
      </c>
      <c r="D121" s="105" t="s">
        <v>112</v>
      </c>
      <c r="F121" s="104" t="s">
        <v>162</v>
      </c>
      <c r="G121" s="103">
        <v>4</v>
      </c>
      <c r="H121" s="103">
        <v>2</v>
      </c>
      <c r="I121" s="105" t="s">
        <v>164</v>
      </c>
      <c r="K121" s="35"/>
      <c r="L121" s="35"/>
      <c r="N121" s="35"/>
    </row>
    <row r="122" spans="1:14" ht="19.5" customHeight="1">
      <c r="A122" s="104" t="s">
        <v>165</v>
      </c>
      <c r="B122" s="103" t="s">
        <v>186</v>
      </c>
      <c r="C122" s="103" t="s">
        <v>186</v>
      </c>
      <c r="D122" s="105" t="s">
        <v>243</v>
      </c>
      <c r="F122" s="104" t="s">
        <v>4</v>
      </c>
      <c r="G122" s="103">
        <v>4</v>
      </c>
      <c r="H122" s="103">
        <v>2</v>
      </c>
      <c r="I122" s="105" t="s">
        <v>163</v>
      </c>
      <c r="K122" s="35"/>
      <c r="L122" s="35"/>
      <c r="N122" s="35"/>
    </row>
    <row r="123" spans="1:14" ht="19.5" customHeight="1">
      <c r="A123" s="104" t="s">
        <v>17</v>
      </c>
      <c r="B123" s="103">
        <v>2</v>
      </c>
      <c r="C123" s="103">
        <v>4</v>
      </c>
      <c r="D123" s="105" t="s">
        <v>166</v>
      </c>
      <c r="F123" s="104" t="s">
        <v>166</v>
      </c>
      <c r="G123" s="103">
        <v>2</v>
      </c>
      <c r="H123" s="103">
        <v>4</v>
      </c>
      <c r="I123" s="105" t="s">
        <v>2</v>
      </c>
      <c r="K123" s="35"/>
      <c r="L123" s="35"/>
      <c r="N123" s="35"/>
    </row>
    <row r="124" spans="1:14" ht="19.5" customHeight="1">
      <c r="A124" s="104" t="s">
        <v>2</v>
      </c>
      <c r="B124" s="103">
        <v>3</v>
      </c>
      <c r="C124" s="103">
        <v>3</v>
      </c>
      <c r="D124" s="105" t="s">
        <v>118</v>
      </c>
      <c r="F124" s="104" t="s">
        <v>243</v>
      </c>
      <c r="G124" s="103" t="s">
        <v>186</v>
      </c>
      <c r="H124" s="103" t="s">
        <v>186</v>
      </c>
      <c r="I124" s="105" t="s">
        <v>56</v>
      </c>
      <c r="K124" s="35"/>
      <c r="L124" s="35"/>
      <c r="N124" s="35"/>
    </row>
    <row r="125" spans="1:14" ht="19.5" customHeight="1">
      <c r="A125" s="104" t="s">
        <v>306</v>
      </c>
      <c r="B125" s="103">
        <v>4</v>
      </c>
      <c r="C125" s="103">
        <v>2</v>
      </c>
      <c r="D125" s="105" t="s">
        <v>162</v>
      </c>
      <c r="F125" s="104" t="s">
        <v>112</v>
      </c>
      <c r="G125" s="103">
        <v>5</v>
      </c>
      <c r="H125" s="103">
        <v>1</v>
      </c>
      <c r="I125" s="105" t="s">
        <v>306</v>
      </c>
      <c r="K125" s="35"/>
      <c r="L125" s="35"/>
      <c r="N125" s="35"/>
    </row>
    <row r="126" spans="1:14" ht="19.5" customHeight="1">
      <c r="A126" s="104" t="s">
        <v>163</v>
      </c>
      <c r="B126" s="103">
        <v>2</v>
      </c>
      <c r="C126" s="103">
        <v>4</v>
      </c>
      <c r="D126" s="105" t="s">
        <v>127</v>
      </c>
      <c r="F126" s="104" t="s">
        <v>118</v>
      </c>
      <c r="G126" s="103">
        <v>6</v>
      </c>
      <c r="H126" s="103">
        <v>0</v>
      </c>
      <c r="I126" s="105" t="s">
        <v>17</v>
      </c>
      <c r="K126" s="35"/>
      <c r="L126" s="35"/>
      <c r="N126" s="35"/>
    </row>
    <row r="127" spans="1:9" ht="19.5" customHeight="1">
      <c r="A127" s="106" t="s">
        <v>7</v>
      </c>
      <c r="B127" s="269" t="s">
        <v>340</v>
      </c>
      <c r="C127" s="270"/>
      <c r="D127" s="271"/>
      <c r="E127" s="34"/>
      <c r="F127" s="106" t="s">
        <v>7</v>
      </c>
      <c r="G127" s="269" t="s">
        <v>342</v>
      </c>
      <c r="H127" s="270"/>
      <c r="I127" s="271"/>
    </row>
    <row r="128" spans="1:9" ht="19.5" customHeight="1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9.5" customHeight="1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9.5" customHeight="1">
      <c r="A130" s="34">
        <v>19</v>
      </c>
      <c r="B130" s="34"/>
      <c r="C130" s="34"/>
      <c r="D130" s="34"/>
      <c r="E130" s="34"/>
      <c r="F130" s="34">
        <v>20</v>
      </c>
      <c r="G130" s="34"/>
      <c r="H130" s="34"/>
      <c r="I130" s="34"/>
    </row>
    <row r="131" spans="1:9" ht="19.5" customHeight="1">
      <c r="A131" s="274" t="s">
        <v>293</v>
      </c>
      <c r="B131" s="275"/>
      <c r="C131" s="275"/>
      <c r="D131" s="276"/>
      <c r="E131" s="35"/>
      <c r="F131" s="274" t="s">
        <v>294</v>
      </c>
      <c r="G131" s="275"/>
      <c r="H131" s="275"/>
      <c r="I131" s="276"/>
    </row>
    <row r="132" spans="1:13" ht="19.5" customHeight="1">
      <c r="A132" s="104" t="s">
        <v>56</v>
      </c>
      <c r="B132" s="103">
        <v>5</v>
      </c>
      <c r="C132" s="103">
        <v>1</v>
      </c>
      <c r="D132" s="105" t="s">
        <v>163</v>
      </c>
      <c r="E132" s="36"/>
      <c r="F132" s="104" t="s">
        <v>50</v>
      </c>
      <c r="G132" s="103" t="s">
        <v>186</v>
      </c>
      <c r="H132" s="103" t="s">
        <v>186</v>
      </c>
      <c r="I132" s="105" t="s">
        <v>243</v>
      </c>
      <c r="L132" s="35"/>
      <c r="M132" s="35"/>
    </row>
    <row r="133" spans="1:13" ht="19.5" customHeight="1">
      <c r="A133" s="104" t="s">
        <v>162</v>
      </c>
      <c r="B133" s="103">
        <v>5</v>
      </c>
      <c r="C133" s="103">
        <v>1</v>
      </c>
      <c r="D133" s="105" t="s">
        <v>17</v>
      </c>
      <c r="E133" s="36"/>
      <c r="F133" s="104" t="s">
        <v>162</v>
      </c>
      <c r="G133" s="103">
        <v>2</v>
      </c>
      <c r="H133" s="103">
        <v>4</v>
      </c>
      <c r="I133" s="105" t="s">
        <v>56</v>
      </c>
      <c r="L133" s="35"/>
      <c r="M133" s="35"/>
    </row>
    <row r="134" spans="1:13" ht="19.5" customHeight="1">
      <c r="A134" s="104" t="s">
        <v>4</v>
      </c>
      <c r="B134" s="103">
        <v>1</v>
      </c>
      <c r="C134" s="103">
        <v>5</v>
      </c>
      <c r="D134" s="105" t="s">
        <v>118</v>
      </c>
      <c r="E134" s="36"/>
      <c r="F134" s="104" t="s">
        <v>165</v>
      </c>
      <c r="G134" s="103">
        <v>5</v>
      </c>
      <c r="H134" s="103">
        <v>1</v>
      </c>
      <c r="I134" s="105" t="s">
        <v>163</v>
      </c>
      <c r="L134" s="35"/>
      <c r="M134" s="35"/>
    </row>
    <row r="135" spans="1:13" ht="19.5" customHeight="1">
      <c r="A135" s="104" t="s">
        <v>166</v>
      </c>
      <c r="B135" s="103">
        <v>1</v>
      </c>
      <c r="C135" s="103">
        <v>5</v>
      </c>
      <c r="D135" s="105" t="s">
        <v>50</v>
      </c>
      <c r="E135" s="36"/>
      <c r="F135" s="104" t="s">
        <v>17</v>
      </c>
      <c r="G135" s="103">
        <v>0</v>
      </c>
      <c r="H135" s="103">
        <v>6</v>
      </c>
      <c r="I135" s="105" t="s">
        <v>164</v>
      </c>
      <c r="L135" s="35"/>
      <c r="M135" s="35"/>
    </row>
    <row r="136" spans="1:13" ht="19.5" customHeight="1">
      <c r="A136" s="116" t="s">
        <v>2</v>
      </c>
      <c r="B136" s="103">
        <v>4</v>
      </c>
      <c r="C136" s="103">
        <v>2</v>
      </c>
      <c r="D136" s="105" t="s">
        <v>306</v>
      </c>
      <c r="E136" s="36"/>
      <c r="F136" s="104" t="s">
        <v>2</v>
      </c>
      <c r="G136" s="103">
        <v>2</v>
      </c>
      <c r="H136" s="103">
        <v>4</v>
      </c>
      <c r="I136" s="105" t="s">
        <v>127</v>
      </c>
      <c r="L136" s="35"/>
      <c r="M136" s="35"/>
    </row>
    <row r="137" spans="1:13" ht="19.5" customHeight="1">
      <c r="A137" s="37" t="s">
        <v>243</v>
      </c>
      <c r="B137" s="103" t="s">
        <v>186</v>
      </c>
      <c r="C137" s="103" t="s">
        <v>186</v>
      </c>
      <c r="D137" s="105" t="s">
        <v>1</v>
      </c>
      <c r="E137" s="36"/>
      <c r="F137" s="104" t="s">
        <v>306</v>
      </c>
      <c r="G137" s="103">
        <v>4</v>
      </c>
      <c r="H137" s="103">
        <v>2</v>
      </c>
      <c r="I137" s="105" t="s">
        <v>166</v>
      </c>
      <c r="L137" s="35"/>
      <c r="M137" s="35"/>
    </row>
    <row r="138" spans="1:13" ht="19.5" customHeight="1">
      <c r="A138" s="104" t="s">
        <v>127</v>
      </c>
      <c r="B138" s="103">
        <v>3</v>
      </c>
      <c r="C138" s="103">
        <v>3</v>
      </c>
      <c r="D138" s="105" t="s">
        <v>164</v>
      </c>
      <c r="E138" s="36"/>
      <c r="F138" s="104" t="s">
        <v>112</v>
      </c>
      <c r="G138" s="103">
        <v>6</v>
      </c>
      <c r="H138" s="103">
        <v>0</v>
      </c>
      <c r="I138" s="105" t="s">
        <v>4</v>
      </c>
      <c r="L138" s="35"/>
      <c r="M138" s="35"/>
    </row>
    <row r="139" spans="1:13" ht="19.5" customHeight="1">
      <c r="A139" s="104" t="s">
        <v>112</v>
      </c>
      <c r="B139" s="103">
        <v>1</v>
      </c>
      <c r="C139" s="103">
        <v>5</v>
      </c>
      <c r="D139" s="105" t="s">
        <v>165</v>
      </c>
      <c r="E139" s="36"/>
      <c r="F139" s="104" t="s">
        <v>118</v>
      </c>
      <c r="G139" s="103">
        <v>2</v>
      </c>
      <c r="H139" s="103">
        <v>4</v>
      </c>
      <c r="I139" s="105" t="s">
        <v>1</v>
      </c>
      <c r="L139" s="35"/>
      <c r="M139" s="35"/>
    </row>
    <row r="140" spans="1:9" ht="19.5" customHeight="1">
      <c r="A140" s="106" t="s">
        <v>7</v>
      </c>
      <c r="B140" s="269" t="s">
        <v>346</v>
      </c>
      <c r="C140" s="270"/>
      <c r="D140" s="271"/>
      <c r="E140" s="34"/>
      <c r="F140" s="106" t="s">
        <v>7</v>
      </c>
      <c r="G140" s="269" t="s">
        <v>354</v>
      </c>
      <c r="H140" s="270"/>
      <c r="I140" s="271"/>
    </row>
    <row r="141" spans="1:9" ht="19.5" customHeight="1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9.5" customHeight="1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9.5" customHeight="1">
      <c r="A143" s="34">
        <v>21</v>
      </c>
      <c r="B143" s="34"/>
      <c r="C143" s="34"/>
      <c r="D143" s="34"/>
      <c r="E143" s="34"/>
      <c r="F143" s="34">
        <v>22</v>
      </c>
      <c r="G143" s="34"/>
      <c r="H143" s="34"/>
      <c r="I143" s="34"/>
    </row>
    <row r="144" spans="1:9" ht="19.5" customHeight="1">
      <c r="A144" s="274" t="s">
        <v>295</v>
      </c>
      <c r="B144" s="275"/>
      <c r="C144" s="275"/>
      <c r="D144" s="276"/>
      <c r="E144" s="57"/>
      <c r="F144" s="274" t="s">
        <v>296</v>
      </c>
      <c r="G144" s="275"/>
      <c r="H144" s="275"/>
      <c r="I144" s="276"/>
    </row>
    <row r="145" spans="1:13" ht="19.5" customHeight="1">
      <c r="A145" s="104" t="s">
        <v>56</v>
      </c>
      <c r="B145" s="103">
        <v>5</v>
      </c>
      <c r="C145" s="103">
        <v>1</v>
      </c>
      <c r="D145" s="105" t="s">
        <v>127</v>
      </c>
      <c r="E145" s="35"/>
      <c r="F145" s="104" t="s">
        <v>56</v>
      </c>
      <c r="G145" s="103">
        <v>4</v>
      </c>
      <c r="H145" s="103">
        <v>2</v>
      </c>
      <c r="I145" s="105" t="s">
        <v>118</v>
      </c>
      <c r="L145" s="35"/>
      <c r="M145" s="35"/>
    </row>
    <row r="146" spans="1:13" ht="19.5" customHeight="1">
      <c r="A146" s="104" t="s">
        <v>1</v>
      </c>
      <c r="B146" s="103">
        <v>3</v>
      </c>
      <c r="C146" s="103">
        <v>3</v>
      </c>
      <c r="D146" s="105" t="s">
        <v>162</v>
      </c>
      <c r="E146" s="35"/>
      <c r="F146" s="104" t="s">
        <v>164</v>
      </c>
      <c r="G146" s="103">
        <v>4</v>
      </c>
      <c r="H146" s="103">
        <v>2</v>
      </c>
      <c r="I146" s="105" t="s">
        <v>4</v>
      </c>
      <c r="L146" s="35"/>
      <c r="M146" s="35"/>
    </row>
    <row r="147" spans="1:13" ht="19.5" customHeight="1">
      <c r="A147" s="104" t="s">
        <v>164</v>
      </c>
      <c r="B147" s="103">
        <v>6</v>
      </c>
      <c r="C147" s="103">
        <v>0</v>
      </c>
      <c r="D147" s="105" t="s">
        <v>2</v>
      </c>
      <c r="E147" s="35"/>
      <c r="F147" s="104" t="s">
        <v>166</v>
      </c>
      <c r="G147" s="103">
        <v>5</v>
      </c>
      <c r="H147" s="103">
        <v>1</v>
      </c>
      <c r="I147" s="105" t="s">
        <v>162</v>
      </c>
      <c r="L147" s="35"/>
      <c r="M147" s="35"/>
    </row>
    <row r="148" spans="1:13" ht="19.5" customHeight="1">
      <c r="A148" s="104" t="s">
        <v>4</v>
      </c>
      <c r="B148" s="103">
        <v>3</v>
      </c>
      <c r="C148" s="103">
        <v>3</v>
      </c>
      <c r="D148" s="105" t="s">
        <v>17</v>
      </c>
      <c r="E148" s="36"/>
      <c r="F148" s="104" t="s">
        <v>2</v>
      </c>
      <c r="G148" s="103">
        <v>3</v>
      </c>
      <c r="H148" s="103">
        <v>3</v>
      </c>
      <c r="I148" s="105" t="s">
        <v>165</v>
      </c>
      <c r="L148" s="35"/>
      <c r="M148" s="35"/>
    </row>
    <row r="149" spans="1:13" ht="19.5" customHeight="1">
      <c r="A149" s="104" t="s">
        <v>165</v>
      </c>
      <c r="B149" s="103">
        <v>3</v>
      </c>
      <c r="C149" s="103">
        <v>3</v>
      </c>
      <c r="D149" s="105" t="s">
        <v>166</v>
      </c>
      <c r="E149" s="36"/>
      <c r="F149" s="104" t="s">
        <v>243</v>
      </c>
      <c r="G149" s="103" t="s">
        <v>186</v>
      </c>
      <c r="H149" s="103" t="s">
        <v>186</v>
      </c>
      <c r="I149" s="105" t="s">
        <v>17</v>
      </c>
      <c r="L149" s="35"/>
      <c r="M149" s="35"/>
    </row>
    <row r="150" spans="1:13" ht="19.5" customHeight="1">
      <c r="A150" s="104" t="s">
        <v>306</v>
      </c>
      <c r="B150" s="103">
        <v>1</v>
      </c>
      <c r="C150" s="103">
        <v>5</v>
      </c>
      <c r="D150" s="105" t="s">
        <v>50</v>
      </c>
      <c r="E150" s="36"/>
      <c r="F150" s="104" t="s">
        <v>127</v>
      </c>
      <c r="G150" s="103">
        <v>5</v>
      </c>
      <c r="H150" s="103">
        <v>1</v>
      </c>
      <c r="I150" s="105" t="s">
        <v>1</v>
      </c>
      <c r="L150" s="35"/>
      <c r="M150" s="35"/>
    </row>
    <row r="151" spans="1:13" ht="19.5" customHeight="1">
      <c r="A151" s="104" t="s">
        <v>118</v>
      </c>
      <c r="B151" s="103" t="s">
        <v>186</v>
      </c>
      <c r="C151" s="103" t="s">
        <v>186</v>
      </c>
      <c r="D151" s="105" t="s">
        <v>243</v>
      </c>
      <c r="E151" s="36"/>
      <c r="F151" s="104" t="s">
        <v>112</v>
      </c>
      <c r="G151" s="103">
        <v>2</v>
      </c>
      <c r="H151" s="103">
        <v>4</v>
      </c>
      <c r="I151" s="105" t="s">
        <v>50</v>
      </c>
      <c r="L151" s="35"/>
      <c r="M151" s="35"/>
    </row>
    <row r="152" spans="1:13" ht="19.5" customHeight="1">
      <c r="A152" s="104" t="s">
        <v>163</v>
      </c>
      <c r="B152" s="103">
        <v>5</v>
      </c>
      <c r="C152" s="103">
        <v>1</v>
      </c>
      <c r="D152" s="105" t="s">
        <v>112</v>
      </c>
      <c r="E152" s="36"/>
      <c r="F152" s="104" t="s">
        <v>163</v>
      </c>
      <c r="G152" s="103">
        <v>5</v>
      </c>
      <c r="H152" s="103">
        <v>1</v>
      </c>
      <c r="I152" s="105" t="s">
        <v>306</v>
      </c>
      <c r="L152" s="35"/>
      <c r="M152" s="35"/>
    </row>
    <row r="153" spans="1:9" ht="19.5" customHeight="1">
      <c r="A153" s="106" t="s">
        <v>7</v>
      </c>
      <c r="B153" s="269" t="s">
        <v>356</v>
      </c>
      <c r="C153" s="270"/>
      <c r="D153" s="271"/>
      <c r="E153" s="34"/>
      <c r="F153" s="106" t="s">
        <v>7</v>
      </c>
      <c r="G153" s="269" t="s">
        <v>359</v>
      </c>
      <c r="H153" s="270"/>
      <c r="I153" s="271"/>
    </row>
    <row r="154" spans="1:9" ht="19.5" customHeight="1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9.5" customHeight="1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9.5" customHeight="1">
      <c r="A156" s="34">
        <v>23</v>
      </c>
      <c r="B156" s="34"/>
      <c r="C156" s="34"/>
      <c r="D156" s="34"/>
      <c r="E156" s="34"/>
      <c r="F156" s="34">
        <v>24</v>
      </c>
      <c r="G156" s="34"/>
      <c r="H156" s="34"/>
      <c r="I156" s="34"/>
    </row>
    <row r="157" spans="1:15" ht="19.5" customHeight="1">
      <c r="A157" s="274" t="s">
        <v>297</v>
      </c>
      <c r="B157" s="275"/>
      <c r="C157" s="275"/>
      <c r="D157" s="276"/>
      <c r="E157" s="35"/>
      <c r="F157" s="274" t="s">
        <v>298</v>
      </c>
      <c r="G157" s="275"/>
      <c r="H157" s="275"/>
      <c r="I157" s="276"/>
      <c r="L157" s="35"/>
      <c r="N157" s="35"/>
      <c r="O157" s="35"/>
    </row>
    <row r="158" spans="1:15" ht="19.5" customHeight="1">
      <c r="A158" s="104" t="s">
        <v>50</v>
      </c>
      <c r="B158" s="103">
        <v>5</v>
      </c>
      <c r="C158" s="103">
        <v>1</v>
      </c>
      <c r="D158" s="105" t="s">
        <v>4</v>
      </c>
      <c r="E158" s="36"/>
      <c r="F158" s="104" t="s">
        <v>56</v>
      </c>
      <c r="G158" s="103">
        <v>4</v>
      </c>
      <c r="H158" s="103">
        <v>2</v>
      </c>
      <c r="I158" s="105" t="s">
        <v>4</v>
      </c>
      <c r="L158" s="35"/>
      <c r="N158" s="35"/>
      <c r="O158" s="35"/>
    </row>
    <row r="159" spans="1:15" ht="19.5" customHeight="1">
      <c r="A159" s="104" t="s">
        <v>1</v>
      </c>
      <c r="B159" s="103">
        <v>5</v>
      </c>
      <c r="C159" s="103">
        <v>1</v>
      </c>
      <c r="D159" s="105" t="s">
        <v>2</v>
      </c>
      <c r="E159" s="36"/>
      <c r="F159" s="104" t="s">
        <v>1</v>
      </c>
      <c r="G159" s="103">
        <v>3</v>
      </c>
      <c r="H159" s="103">
        <v>3</v>
      </c>
      <c r="I159" s="105" t="s">
        <v>166</v>
      </c>
      <c r="L159" s="35"/>
      <c r="N159" s="35"/>
      <c r="O159" s="35"/>
    </row>
    <row r="160" spans="1:15" ht="19.5" customHeight="1">
      <c r="A160" s="104" t="s">
        <v>162</v>
      </c>
      <c r="B160" s="103" t="s">
        <v>186</v>
      </c>
      <c r="C160" s="103" t="s">
        <v>186</v>
      </c>
      <c r="D160" s="105" t="s">
        <v>243</v>
      </c>
      <c r="E160" s="36"/>
      <c r="F160" s="104" t="s">
        <v>162</v>
      </c>
      <c r="G160" s="103">
        <v>2</v>
      </c>
      <c r="H160" s="103">
        <v>4</v>
      </c>
      <c r="I160" s="105" t="s">
        <v>118</v>
      </c>
      <c r="L160" s="35"/>
      <c r="N160" s="35"/>
      <c r="O160" s="35"/>
    </row>
    <row r="161" spans="1:15" ht="19.5" customHeight="1">
      <c r="A161" s="104" t="s">
        <v>166</v>
      </c>
      <c r="B161" s="103">
        <v>2</v>
      </c>
      <c r="C161" s="103">
        <v>4</v>
      </c>
      <c r="D161" s="105" t="s">
        <v>164</v>
      </c>
      <c r="E161" s="36"/>
      <c r="F161" s="104" t="s">
        <v>165</v>
      </c>
      <c r="G161" s="103">
        <v>3</v>
      </c>
      <c r="H161" s="103">
        <v>3</v>
      </c>
      <c r="I161" s="105" t="s">
        <v>306</v>
      </c>
      <c r="L161" s="35"/>
      <c r="N161" s="35"/>
      <c r="O161" s="35"/>
    </row>
    <row r="162" spans="1:15" ht="19.5" customHeight="1">
      <c r="A162" s="104" t="s">
        <v>17</v>
      </c>
      <c r="B162" s="103">
        <v>3</v>
      </c>
      <c r="C162" s="103">
        <v>3</v>
      </c>
      <c r="D162" s="105" t="s">
        <v>112</v>
      </c>
      <c r="E162" s="36"/>
      <c r="F162" s="104" t="s">
        <v>2</v>
      </c>
      <c r="G162" s="103">
        <v>1</v>
      </c>
      <c r="H162" s="103">
        <v>5</v>
      </c>
      <c r="I162" s="105" t="s">
        <v>50</v>
      </c>
      <c r="L162" s="35"/>
      <c r="N162" s="35"/>
      <c r="O162" s="35"/>
    </row>
    <row r="163" spans="1:15" ht="19.5" customHeight="1">
      <c r="A163" s="104" t="s">
        <v>306</v>
      </c>
      <c r="B163" s="103">
        <v>5</v>
      </c>
      <c r="C163" s="103">
        <v>1</v>
      </c>
      <c r="D163" s="105" t="s">
        <v>56</v>
      </c>
      <c r="E163" s="36"/>
      <c r="F163" s="104" t="s">
        <v>243</v>
      </c>
      <c r="G163" s="103" t="s">
        <v>186</v>
      </c>
      <c r="H163" s="103" t="s">
        <v>186</v>
      </c>
      <c r="I163" s="105" t="s">
        <v>164</v>
      </c>
      <c r="L163" s="35"/>
      <c r="N163" s="35"/>
      <c r="O163" s="35"/>
    </row>
    <row r="164" spans="1:15" ht="19.5" customHeight="1">
      <c r="A164" s="104" t="s">
        <v>127</v>
      </c>
      <c r="B164" s="103">
        <v>0</v>
      </c>
      <c r="C164" s="103">
        <v>6</v>
      </c>
      <c r="D164" s="105" t="s">
        <v>165</v>
      </c>
      <c r="E164" s="36"/>
      <c r="F164" s="104" t="s">
        <v>112</v>
      </c>
      <c r="G164" s="103">
        <v>4</v>
      </c>
      <c r="H164" s="103">
        <v>2</v>
      </c>
      <c r="I164" s="105" t="s">
        <v>127</v>
      </c>
      <c r="L164" s="35"/>
      <c r="N164" s="35"/>
      <c r="O164" s="35"/>
    </row>
    <row r="165" spans="1:9" ht="19.5" customHeight="1">
      <c r="A165" s="104" t="s">
        <v>118</v>
      </c>
      <c r="B165" s="103">
        <v>2</v>
      </c>
      <c r="C165" s="103">
        <v>4</v>
      </c>
      <c r="D165" s="105" t="s">
        <v>163</v>
      </c>
      <c r="E165" s="36"/>
      <c r="F165" s="104" t="s">
        <v>163</v>
      </c>
      <c r="G165" s="103">
        <v>2</v>
      </c>
      <c r="H165" s="103">
        <v>4</v>
      </c>
      <c r="I165" s="105" t="s">
        <v>17</v>
      </c>
    </row>
    <row r="166" spans="1:9" ht="19.5" customHeight="1">
      <c r="A166" s="106" t="s">
        <v>7</v>
      </c>
      <c r="B166" s="269" t="s">
        <v>356</v>
      </c>
      <c r="C166" s="270"/>
      <c r="D166" s="271"/>
      <c r="E166" s="34"/>
      <c r="F166" s="106" t="s">
        <v>7</v>
      </c>
      <c r="G166" s="269" t="s">
        <v>356</v>
      </c>
      <c r="H166" s="270"/>
      <c r="I166" s="271"/>
    </row>
    <row r="167" spans="1:9" ht="19.5" customHeight="1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9.5" customHeight="1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9.5" customHeight="1">
      <c r="A169" s="34">
        <v>25</v>
      </c>
      <c r="B169" s="34"/>
      <c r="C169" s="34"/>
      <c r="D169" s="34"/>
      <c r="E169" s="34"/>
      <c r="F169" s="34">
        <v>26</v>
      </c>
      <c r="G169" s="34"/>
      <c r="H169" s="34"/>
      <c r="I169" s="34"/>
    </row>
    <row r="170" spans="1:14" ht="19.5" customHeight="1">
      <c r="A170" s="274" t="s">
        <v>299</v>
      </c>
      <c r="B170" s="275"/>
      <c r="C170" s="275"/>
      <c r="D170" s="276"/>
      <c r="E170" s="57"/>
      <c r="F170" s="274" t="s">
        <v>300</v>
      </c>
      <c r="G170" s="275"/>
      <c r="H170" s="275"/>
      <c r="I170" s="276"/>
      <c r="M170" s="35"/>
      <c r="N170" s="35"/>
    </row>
    <row r="171" spans="1:14" ht="19.5" customHeight="1">
      <c r="A171" s="104" t="s">
        <v>50</v>
      </c>
      <c r="B171" s="103">
        <v>5</v>
      </c>
      <c r="C171" s="103">
        <v>1</v>
      </c>
      <c r="D171" s="105" t="s">
        <v>1</v>
      </c>
      <c r="E171" s="35"/>
      <c r="F171" s="104" t="s">
        <v>56</v>
      </c>
      <c r="G171" s="103">
        <v>4</v>
      </c>
      <c r="H171" s="103">
        <v>2</v>
      </c>
      <c r="I171" s="105" t="s">
        <v>2</v>
      </c>
      <c r="M171" s="35"/>
      <c r="N171" s="35"/>
    </row>
    <row r="172" spans="1:14" ht="19.5" customHeight="1">
      <c r="A172" s="104" t="s">
        <v>164</v>
      </c>
      <c r="B172" s="103">
        <v>4</v>
      </c>
      <c r="C172" s="103">
        <v>2</v>
      </c>
      <c r="D172" s="105" t="s">
        <v>163</v>
      </c>
      <c r="E172" s="35"/>
      <c r="F172" s="104" t="s">
        <v>1</v>
      </c>
      <c r="G172" s="103">
        <v>3</v>
      </c>
      <c r="H172" s="103">
        <v>3</v>
      </c>
      <c r="I172" s="105" t="s">
        <v>306</v>
      </c>
      <c r="M172" s="35"/>
      <c r="N172" s="35"/>
    </row>
    <row r="173" spans="1:14" ht="19.5" customHeight="1">
      <c r="A173" s="104" t="s">
        <v>4</v>
      </c>
      <c r="B173" s="103">
        <v>4</v>
      </c>
      <c r="C173" s="103">
        <v>2</v>
      </c>
      <c r="D173" s="105" t="s">
        <v>166</v>
      </c>
      <c r="E173" s="35"/>
      <c r="F173" s="104" t="s">
        <v>164</v>
      </c>
      <c r="G173" s="103">
        <v>0</v>
      </c>
      <c r="H173" s="103">
        <v>6</v>
      </c>
      <c r="I173" s="105" t="s">
        <v>50</v>
      </c>
      <c r="M173" s="35"/>
      <c r="N173" s="35"/>
    </row>
    <row r="174" spans="1:14" ht="19.5" customHeight="1">
      <c r="A174" s="104" t="s">
        <v>165</v>
      </c>
      <c r="B174" s="103">
        <v>2</v>
      </c>
      <c r="C174" s="103">
        <v>4</v>
      </c>
      <c r="D174" s="105" t="s">
        <v>56</v>
      </c>
      <c r="E174" s="36"/>
      <c r="F174" s="104" t="s">
        <v>165</v>
      </c>
      <c r="G174" s="103">
        <v>6</v>
      </c>
      <c r="H174" s="103">
        <v>0</v>
      </c>
      <c r="I174" s="105" t="s">
        <v>17</v>
      </c>
      <c r="M174" s="35"/>
      <c r="N174" s="35"/>
    </row>
    <row r="175" spans="1:14" ht="19.5" customHeight="1">
      <c r="A175" s="104" t="s">
        <v>2</v>
      </c>
      <c r="B175" s="103" t="s">
        <v>186</v>
      </c>
      <c r="C175" s="103" t="s">
        <v>186</v>
      </c>
      <c r="D175" s="105" t="s">
        <v>243</v>
      </c>
      <c r="E175" s="36"/>
      <c r="F175" s="104" t="s">
        <v>243</v>
      </c>
      <c r="G175" s="103" t="s">
        <v>186</v>
      </c>
      <c r="H175" s="103" t="s">
        <v>186</v>
      </c>
      <c r="I175" s="105" t="s">
        <v>4</v>
      </c>
      <c r="M175" s="35"/>
      <c r="N175" s="35"/>
    </row>
    <row r="176" spans="1:14" ht="19.5" customHeight="1">
      <c r="A176" s="104" t="s">
        <v>306</v>
      </c>
      <c r="B176" s="103">
        <v>4</v>
      </c>
      <c r="C176" s="103">
        <v>2</v>
      </c>
      <c r="D176" s="105" t="s">
        <v>17</v>
      </c>
      <c r="E176" s="36"/>
      <c r="F176" s="104" t="s">
        <v>127</v>
      </c>
      <c r="G176" s="103">
        <v>1</v>
      </c>
      <c r="H176" s="103">
        <v>5</v>
      </c>
      <c r="I176" s="105" t="s">
        <v>166</v>
      </c>
      <c r="M176" s="35"/>
      <c r="N176" s="35"/>
    </row>
    <row r="177" spans="1:14" ht="19.5" customHeight="1">
      <c r="A177" s="104" t="s">
        <v>127</v>
      </c>
      <c r="B177" s="103">
        <v>5</v>
      </c>
      <c r="C177" s="103">
        <v>1</v>
      </c>
      <c r="D177" s="105" t="s">
        <v>118</v>
      </c>
      <c r="E177" s="36"/>
      <c r="F177" s="104" t="s">
        <v>118</v>
      </c>
      <c r="G177" s="103">
        <v>6</v>
      </c>
      <c r="H177" s="103">
        <v>0</v>
      </c>
      <c r="I177" s="105" t="s">
        <v>112</v>
      </c>
      <c r="M177" s="35"/>
      <c r="N177" s="35"/>
    </row>
    <row r="178" spans="1:9" ht="19.5" customHeight="1">
      <c r="A178" s="104" t="s">
        <v>112</v>
      </c>
      <c r="B178" s="103">
        <v>4</v>
      </c>
      <c r="C178" s="103">
        <v>2</v>
      </c>
      <c r="D178" s="105" t="s">
        <v>162</v>
      </c>
      <c r="E178" s="36"/>
      <c r="F178" s="104" t="s">
        <v>163</v>
      </c>
      <c r="G178" s="103">
        <v>5</v>
      </c>
      <c r="H178" s="103">
        <v>1</v>
      </c>
      <c r="I178" s="105" t="s">
        <v>162</v>
      </c>
    </row>
    <row r="179" spans="1:9" ht="19.5" customHeight="1">
      <c r="A179" s="106" t="s">
        <v>7</v>
      </c>
      <c r="B179" s="269" t="s">
        <v>356</v>
      </c>
      <c r="C179" s="270"/>
      <c r="D179" s="271"/>
      <c r="E179" s="34"/>
      <c r="F179" s="106" t="s">
        <v>7</v>
      </c>
      <c r="G179" s="269" t="s">
        <v>356</v>
      </c>
      <c r="H179" s="270"/>
      <c r="I179" s="271"/>
    </row>
    <row r="182" spans="1:6" ht="19.5" customHeight="1">
      <c r="A182" s="204">
        <v>27</v>
      </c>
      <c r="F182" s="204">
        <v>28</v>
      </c>
    </row>
    <row r="183" spans="1:9" ht="19.5" customHeight="1">
      <c r="A183" s="274" t="s">
        <v>301</v>
      </c>
      <c r="B183" s="275"/>
      <c r="C183" s="275"/>
      <c r="D183" s="276"/>
      <c r="E183" s="35"/>
      <c r="F183" s="274" t="s">
        <v>302</v>
      </c>
      <c r="G183" s="275"/>
      <c r="H183" s="275"/>
      <c r="I183" s="276"/>
    </row>
    <row r="184" spans="1:16" ht="19.5" customHeight="1">
      <c r="A184" s="104" t="s">
        <v>56</v>
      </c>
      <c r="B184" s="103">
        <v>2</v>
      </c>
      <c r="C184" s="103">
        <v>4</v>
      </c>
      <c r="D184" s="105" t="s">
        <v>164</v>
      </c>
      <c r="E184" s="36"/>
      <c r="F184" s="104" t="s">
        <v>50</v>
      </c>
      <c r="G184" s="103">
        <v>5</v>
      </c>
      <c r="H184" s="103">
        <v>1</v>
      </c>
      <c r="I184" s="105" t="s">
        <v>17</v>
      </c>
      <c r="M184" s="35"/>
      <c r="N184" s="35"/>
      <c r="P184" s="35"/>
    </row>
    <row r="185" spans="1:16" ht="19.5" customHeight="1">
      <c r="A185" s="104" t="s">
        <v>162</v>
      </c>
      <c r="B185" s="103">
        <v>1</v>
      </c>
      <c r="C185" s="103">
        <v>5</v>
      </c>
      <c r="D185" s="105" t="s">
        <v>165</v>
      </c>
      <c r="E185" s="36"/>
      <c r="F185" s="104" t="s">
        <v>1</v>
      </c>
      <c r="G185" s="103">
        <v>5</v>
      </c>
      <c r="H185" s="103">
        <v>1</v>
      </c>
      <c r="I185" s="105" t="s">
        <v>56</v>
      </c>
      <c r="M185" s="35"/>
      <c r="N185" s="35"/>
      <c r="P185" s="35"/>
    </row>
    <row r="186" spans="1:16" ht="19.5" customHeight="1">
      <c r="A186" s="104" t="s">
        <v>4</v>
      </c>
      <c r="B186" s="103">
        <v>4</v>
      </c>
      <c r="C186" s="103">
        <v>2</v>
      </c>
      <c r="D186" s="105" t="s">
        <v>306</v>
      </c>
      <c r="E186" s="36"/>
      <c r="F186" s="104" t="s">
        <v>162</v>
      </c>
      <c r="G186" s="103">
        <v>2</v>
      </c>
      <c r="H186" s="103">
        <v>4</v>
      </c>
      <c r="I186" s="105" t="s">
        <v>2</v>
      </c>
      <c r="M186" s="35"/>
      <c r="N186" s="35"/>
      <c r="P186" s="35"/>
    </row>
    <row r="187" spans="1:16" ht="19.5" customHeight="1">
      <c r="A187" s="104" t="s">
        <v>166</v>
      </c>
      <c r="B187" s="103">
        <v>1</v>
      </c>
      <c r="C187" s="103">
        <v>5</v>
      </c>
      <c r="D187" s="105" t="s">
        <v>112</v>
      </c>
      <c r="E187" s="36"/>
      <c r="F187" s="104" t="s">
        <v>165</v>
      </c>
      <c r="G187" s="103">
        <v>5</v>
      </c>
      <c r="H187" s="103">
        <v>1</v>
      </c>
      <c r="I187" s="105" t="s">
        <v>164</v>
      </c>
      <c r="M187" s="35"/>
      <c r="N187" s="35"/>
      <c r="P187" s="35"/>
    </row>
    <row r="188" spans="1:16" ht="19.5" customHeight="1">
      <c r="A188" s="104" t="s">
        <v>17</v>
      </c>
      <c r="B188" s="103">
        <v>2</v>
      </c>
      <c r="C188" s="103">
        <v>4</v>
      </c>
      <c r="D188" s="105" t="s">
        <v>168</v>
      </c>
      <c r="E188" s="36"/>
      <c r="F188" s="104" t="s">
        <v>306</v>
      </c>
      <c r="G188" s="103">
        <v>4</v>
      </c>
      <c r="H188" s="103">
        <v>2</v>
      </c>
      <c r="I188" s="105" t="s">
        <v>118</v>
      </c>
      <c r="M188" s="35"/>
      <c r="N188" s="35"/>
      <c r="P188" s="35"/>
    </row>
    <row r="189" spans="1:16" ht="19.5" customHeight="1">
      <c r="A189" s="104" t="s">
        <v>2</v>
      </c>
      <c r="B189" s="103">
        <v>3</v>
      </c>
      <c r="C189" s="103">
        <v>3</v>
      </c>
      <c r="D189" s="105" t="s">
        <v>163</v>
      </c>
      <c r="E189" s="36"/>
      <c r="F189" s="104" t="s">
        <v>127</v>
      </c>
      <c r="G189" s="103">
        <v>5</v>
      </c>
      <c r="H189" s="103">
        <v>1</v>
      </c>
      <c r="I189" s="105" t="s">
        <v>4</v>
      </c>
      <c r="M189" s="35"/>
      <c r="N189" s="35"/>
      <c r="P189" s="35"/>
    </row>
    <row r="190" spans="1:16" ht="19.5" customHeight="1">
      <c r="A190" s="104" t="s">
        <v>243</v>
      </c>
      <c r="B190" s="103" t="s">
        <v>186</v>
      </c>
      <c r="C190" s="103" t="s">
        <v>186</v>
      </c>
      <c r="D190" s="105" t="s">
        <v>127</v>
      </c>
      <c r="E190" s="36"/>
      <c r="F190" s="104" t="s">
        <v>112</v>
      </c>
      <c r="G190" s="103" t="s">
        <v>186</v>
      </c>
      <c r="H190" s="103" t="s">
        <v>186</v>
      </c>
      <c r="I190" s="105" t="s">
        <v>243</v>
      </c>
      <c r="M190" s="35"/>
      <c r="N190" s="35"/>
      <c r="P190" s="35"/>
    </row>
    <row r="191" spans="1:16" ht="19.5" customHeight="1">
      <c r="A191" s="104" t="s">
        <v>118</v>
      </c>
      <c r="B191" s="103">
        <v>4</v>
      </c>
      <c r="C191" s="103">
        <v>2</v>
      </c>
      <c r="D191" s="105" t="s">
        <v>50</v>
      </c>
      <c r="E191" s="36"/>
      <c r="F191" s="104" t="s">
        <v>163</v>
      </c>
      <c r="G191" s="103">
        <v>3</v>
      </c>
      <c r="H191" s="103">
        <v>3</v>
      </c>
      <c r="I191" s="105" t="s">
        <v>166</v>
      </c>
      <c r="M191" s="35"/>
      <c r="N191" s="35"/>
      <c r="P191" s="35"/>
    </row>
    <row r="192" spans="1:9" ht="19.5" customHeight="1">
      <c r="A192" s="106" t="s">
        <v>7</v>
      </c>
      <c r="B192" s="269" t="s">
        <v>373</v>
      </c>
      <c r="C192" s="270"/>
      <c r="D192" s="271"/>
      <c r="E192" s="34"/>
      <c r="F192" s="106" t="s">
        <v>7</v>
      </c>
      <c r="G192" s="269" t="s">
        <v>374</v>
      </c>
      <c r="H192" s="270"/>
      <c r="I192" s="271"/>
    </row>
    <row r="193" spans="1:9" ht="19.5" customHeight="1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9.5" customHeight="1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9.5" customHeight="1">
      <c r="A195" s="34">
        <v>29</v>
      </c>
      <c r="B195" s="34"/>
      <c r="C195" s="34"/>
      <c r="D195" s="34"/>
      <c r="E195" s="34"/>
      <c r="F195" s="34">
        <v>30</v>
      </c>
      <c r="G195" s="34"/>
      <c r="H195" s="34"/>
      <c r="I195" s="34"/>
    </row>
    <row r="196" spans="1:14" ht="19.5" customHeight="1">
      <c r="A196" s="274" t="s">
        <v>303</v>
      </c>
      <c r="B196" s="275"/>
      <c r="C196" s="275"/>
      <c r="D196" s="276"/>
      <c r="E196" s="57"/>
      <c r="F196" s="274" t="s">
        <v>304</v>
      </c>
      <c r="G196" s="275"/>
      <c r="H196" s="275"/>
      <c r="I196" s="276"/>
      <c r="M196" s="35"/>
      <c r="N196" s="35"/>
    </row>
    <row r="197" spans="1:14" ht="19.5" customHeight="1">
      <c r="A197" s="104" t="s">
        <v>50</v>
      </c>
      <c r="B197" s="103">
        <v>5</v>
      </c>
      <c r="C197" s="103">
        <v>1</v>
      </c>
      <c r="D197" s="105" t="s">
        <v>165</v>
      </c>
      <c r="E197" s="35"/>
      <c r="F197" s="104" t="s">
        <v>56</v>
      </c>
      <c r="G197" s="103">
        <v>6</v>
      </c>
      <c r="H197" s="103">
        <v>0</v>
      </c>
      <c r="I197" s="105" t="s">
        <v>112</v>
      </c>
      <c r="M197" s="35"/>
      <c r="N197" s="35"/>
    </row>
    <row r="198" spans="1:14" ht="19.5" customHeight="1">
      <c r="A198" s="104" t="s">
        <v>1</v>
      </c>
      <c r="B198" s="103">
        <v>1</v>
      </c>
      <c r="C198" s="103">
        <v>5</v>
      </c>
      <c r="D198" s="105" t="s">
        <v>163</v>
      </c>
      <c r="E198" s="35"/>
      <c r="F198" s="104" t="s">
        <v>164</v>
      </c>
      <c r="G198" s="103">
        <v>3</v>
      </c>
      <c r="H198" s="103">
        <v>3</v>
      </c>
      <c r="I198" s="105" t="s">
        <v>1</v>
      </c>
      <c r="M198" s="35"/>
      <c r="N198" s="35"/>
    </row>
    <row r="199" spans="1:14" ht="19.5" customHeight="1">
      <c r="A199" s="104" t="s">
        <v>164</v>
      </c>
      <c r="B199" s="103">
        <v>1</v>
      </c>
      <c r="C199" s="103">
        <v>5</v>
      </c>
      <c r="D199" s="105" t="s">
        <v>118</v>
      </c>
      <c r="E199" s="35"/>
      <c r="F199" s="104" t="s">
        <v>165</v>
      </c>
      <c r="G199" s="103">
        <v>5</v>
      </c>
      <c r="H199" s="103">
        <v>1</v>
      </c>
      <c r="I199" s="105" t="s">
        <v>4</v>
      </c>
      <c r="M199" s="35"/>
      <c r="N199" s="35"/>
    </row>
    <row r="200" spans="1:14" ht="19.5" customHeight="1">
      <c r="A200" s="104" t="s">
        <v>4</v>
      </c>
      <c r="B200" s="103">
        <v>5</v>
      </c>
      <c r="C200" s="103">
        <v>1</v>
      </c>
      <c r="D200" s="105" t="s">
        <v>162</v>
      </c>
      <c r="E200" s="36"/>
      <c r="F200" s="104" t="s">
        <v>17</v>
      </c>
      <c r="G200" s="103">
        <v>5</v>
      </c>
      <c r="H200" s="103">
        <v>1</v>
      </c>
      <c r="I200" s="105" t="s">
        <v>2</v>
      </c>
      <c r="M200" s="35"/>
      <c r="N200" s="35"/>
    </row>
    <row r="201" spans="1:14" ht="19.5" customHeight="1">
      <c r="A201" s="104" t="s">
        <v>166</v>
      </c>
      <c r="B201" s="103" t="s">
        <v>186</v>
      </c>
      <c r="C201" s="103" t="s">
        <v>186</v>
      </c>
      <c r="D201" s="105" t="s">
        <v>243</v>
      </c>
      <c r="E201" s="36"/>
      <c r="F201" s="104" t="s">
        <v>243</v>
      </c>
      <c r="G201" s="103" t="s">
        <v>186</v>
      </c>
      <c r="H201" s="103" t="s">
        <v>186</v>
      </c>
      <c r="I201" s="105" t="s">
        <v>306</v>
      </c>
      <c r="M201" s="35"/>
      <c r="N201" s="35"/>
    </row>
    <row r="202" spans="1:14" ht="19.5" customHeight="1">
      <c r="A202" s="104" t="s">
        <v>17</v>
      </c>
      <c r="B202" s="103">
        <v>2</v>
      </c>
      <c r="C202" s="103">
        <v>4</v>
      </c>
      <c r="D202" s="105" t="s">
        <v>56</v>
      </c>
      <c r="E202" s="36"/>
      <c r="F202" s="104" t="s">
        <v>127</v>
      </c>
      <c r="G202" s="103">
        <v>2</v>
      </c>
      <c r="H202" s="103">
        <v>4</v>
      </c>
      <c r="I202" s="105" t="s">
        <v>162</v>
      </c>
      <c r="M202" s="35"/>
      <c r="N202" s="35"/>
    </row>
    <row r="203" spans="1:14" ht="19.5" customHeight="1">
      <c r="A203" s="104" t="s">
        <v>306</v>
      </c>
      <c r="B203" s="103">
        <v>4</v>
      </c>
      <c r="C203" s="103">
        <v>2</v>
      </c>
      <c r="D203" s="105" t="s">
        <v>127</v>
      </c>
      <c r="E203" s="36"/>
      <c r="F203" s="104" t="s">
        <v>118</v>
      </c>
      <c r="G203" s="103">
        <v>3</v>
      </c>
      <c r="H203" s="103">
        <v>3</v>
      </c>
      <c r="I203" s="105" t="s">
        <v>166</v>
      </c>
      <c r="M203" s="35"/>
      <c r="N203" s="35"/>
    </row>
    <row r="204" spans="1:14" ht="19.5" customHeight="1">
      <c r="A204" s="104" t="s">
        <v>112</v>
      </c>
      <c r="B204" s="103">
        <v>4</v>
      </c>
      <c r="C204" s="103">
        <v>2</v>
      </c>
      <c r="D204" s="105" t="s">
        <v>2</v>
      </c>
      <c r="E204" s="36"/>
      <c r="F204" s="104" t="s">
        <v>163</v>
      </c>
      <c r="G204" s="103">
        <v>3</v>
      </c>
      <c r="H204" s="103">
        <v>3</v>
      </c>
      <c r="I204" s="105" t="s">
        <v>50</v>
      </c>
      <c r="M204" s="35"/>
      <c r="N204" s="35"/>
    </row>
    <row r="205" spans="1:9" ht="19.5" customHeight="1">
      <c r="A205" s="106" t="s">
        <v>7</v>
      </c>
      <c r="B205" s="269" t="s">
        <v>356</v>
      </c>
      <c r="C205" s="270"/>
      <c r="D205" s="271"/>
      <c r="E205" s="34"/>
      <c r="F205" s="106" t="s">
        <v>7</v>
      </c>
      <c r="G205" s="269" t="s">
        <v>381</v>
      </c>
      <c r="H205" s="270"/>
      <c r="I205" s="271"/>
    </row>
    <row r="249" spans="10:19" ht="18">
      <c r="J249" s="56"/>
      <c r="K249" s="56"/>
      <c r="L249" s="56"/>
      <c r="M249" s="56"/>
      <c r="N249" s="56"/>
      <c r="O249" s="56"/>
      <c r="P249" s="56"/>
      <c r="Q249" s="56"/>
      <c r="R249" s="28"/>
      <c r="S249" s="18"/>
    </row>
    <row r="250" spans="10:17" ht="18">
      <c r="J250" s="57"/>
      <c r="K250" s="57"/>
      <c r="L250" s="57"/>
      <c r="M250" s="57"/>
      <c r="N250" s="57"/>
      <c r="O250" s="57"/>
      <c r="P250" s="57"/>
      <c r="Q250" s="57"/>
    </row>
    <row r="251" spans="10:17" ht="24.75" customHeight="1">
      <c r="J251" s="57"/>
      <c r="K251" s="57"/>
      <c r="L251" s="57"/>
      <c r="M251" s="57"/>
      <c r="N251" s="57"/>
      <c r="O251" s="57"/>
      <c r="P251" s="57"/>
      <c r="Q251" s="57"/>
    </row>
    <row r="252" spans="10:17" ht="24.75" customHeight="1">
      <c r="J252" s="57"/>
      <c r="K252" s="57"/>
      <c r="L252" s="57"/>
      <c r="M252" s="57"/>
      <c r="N252" s="57"/>
      <c r="O252" s="57"/>
      <c r="P252" s="57"/>
      <c r="Q252" s="57"/>
    </row>
    <row r="253" spans="10:17" ht="24.75" customHeight="1">
      <c r="J253" s="57"/>
      <c r="K253" s="57"/>
      <c r="L253" s="57"/>
      <c r="M253" s="57"/>
      <c r="N253" s="57"/>
      <c r="O253" s="57"/>
      <c r="P253" s="57"/>
      <c r="Q253" s="57"/>
    </row>
    <row r="254" spans="10:17" ht="24.75" customHeight="1">
      <c r="J254" s="57"/>
      <c r="K254" s="57"/>
      <c r="L254" s="57"/>
      <c r="M254" s="57"/>
      <c r="N254" s="57"/>
      <c r="O254" s="57"/>
      <c r="P254" s="57"/>
      <c r="Q254" s="57"/>
    </row>
    <row r="255" spans="10:17" ht="24.75" customHeight="1">
      <c r="J255" s="57"/>
      <c r="K255" s="57"/>
      <c r="L255" s="57"/>
      <c r="M255" s="57"/>
      <c r="N255" s="57"/>
      <c r="O255" s="57"/>
      <c r="P255" s="57"/>
      <c r="Q255" s="57"/>
    </row>
    <row r="256" spans="10:19" ht="24.75" customHeight="1">
      <c r="J256" s="57"/>
      <c r="K256" s="57"/>
      <c r="L256" s="57"/>
      <c r="M256" s="57"/>
      <c r="N256" s="57"/>
      <c r="O256" s="57"/>
      <c r="P256" s="57"/>
      <c r="Q256" s="57"/>
      <c r="R256" s="22"/>
      <c r="S256" s="22"/>
    </row>
    <row r="257" spans="10:19" ht="24.75" customHeight="1">
      <c r="J257" s="57"/>
      <c r="K257" s="57"/>
      <c r="L257" s="57"/>
      <c r="M257" s="57"/>
      <c r="N257" s="57"/>
      <c r="O257" s="57"/>
      <c r="P257" s="57"/>
      <c r="Q257" s="57"/>
      <c r="R257" s="22"/>
      <c r="S257" s="22"/>
    </row>
    <row r="258" spans="10:19" ht="24.75" customHeight="1">
      <c r="J258" s="57"/>
      <c r="K258" s="57"/>
      <c r="L258" s="57"/>
      <c r="M258" s="57"/>
      <c r="N258" s="57"/>
      <c r="O258" s="57"/>
      <c r="P258" s="57"/>
      <c r="Q258" s="57"/>
      <c r="R258" s="22"/>
      <c r="S258" s="22"/>
    </row>
    <row r="259" spans="10:26" s="22" customFormat="1" ht="24.75" customHeight="1">
      <c r="J259" s="57"/>
      <c r="K259" s="57"/>
      <c r="L259" s="57"/>
      <c r="M259" s="57"/>
      <c r="N259" s="57"/>
      <c r="O259" s="57"/>
      <c r="P259" s="57"/>
      <c r="Q259" s="57"/>
      <c r="Z259" s="23"/>
    </row>
    <row r="260" spans="10:26" s="22" customFormat="1" ht="24.75" customHeight="1">
      <c r="J260" s="57"/>
      <c r="K260" s="57"/>
      <c r="L260" s="57"/>
      <c r="M260" s="57"/>
      <c r="N260" s="57"/>
      <c r="O260" s="57"/>
      <c r="P260" s="57"/>
      <c r="Q260" s="57"/>
      <c r="Z260" s="23"/>
    </row>
    <row r="261" spans="10:26" s="22" customFormat="1" ht="24.75" customHeight="1">
      <c r="J261" s="57"/>
      <c r="K261" s="57"/>
      <c r="L261" s="57"/>
      <c r="M261" s="57"/>
      <c r="N261" s="57"/>
      <c r="O261" s="57"/>
      <c r="P261" s="57"/>
      <c r="Q261" s="57"/>
      <c r="Z261" s="23"/>
    </row>
    <row r="262" spans="10:26" s="22" customFormat="1" ht="24.75" customHeight="1">
      <c r="J262" s="57"/>
      <c r="K262" s="57"/>
      <c r="L262" s="57"/>
      <c r="M262" s="57"/>
      <c r="N262" s="57"/>
      <c r="O262" s="57"/>
      <c r="P262" s="57"/>
      <c r="Q262" s="57"/>
      <c r="Z262" s="23"/>
    </row>
    <row r="263" spans="10:26" s="22" customFormat="1" ht="24.75" customHeight="1">
      <c r="J263" s="57"/>
      <c r="K263" s="57"/>
      <c r="L263" s="57"/>
      <c r="M263" s="57"/>
      <c r="N263" s="57"/>
      <c r="O263" s="57"/>
      <c r="P263" s="57"/>
      <c r="Q263" s="57"/>
      <c r="Z263" s="23"/>
    </row>
    <row r="264" spans="10:26" s="22" customFormat="1" ht="24.75" customHeight="1">
      <c r="J264" s="57"/>
      <c r="K264" s="57"/>
      <c r="L264" s="57"/>
      <c r="M264" s="57"/>
      <c r="N264" s="57"/>
      <c r="O264" s="57"/>
      <c r="P264" s="57"/>
      <c r="Q264" s="57"/>
      <c r="Z264" s="23"/>
    </row>
    <row r="265" spans="10:26" s="22" customFormat="1" ht="24.75" customHeight="1">
      <c r="J265" s="57"/>
      <c r="K265" s="57"/>
      <c r="L265" s="57"/>
      <c r="M265" s="57"/>
      <c r="N265" s="57"/>
      <c r="O265" s="57"/>
      <c r="P265" s="57"/>
      <c r="Q265" s="57"/>
      <c r="Z265" s="23"/>
    </row>
    <row r="266" spans="10:26" s="22" customFormat="1" ht="24.75" customHeight="1">
      <c r="J266" s="57"/>
      <c r="K266" s="57"/>
      <c r="L266" s="57"/>
      <c r="M266" s="57"/>
      <c r="N266" s="57"/>
      <c r="O266" s="57"/>
      <c r="P266" s="57"/>
      <c r="Q266" s="57"/>
      <c r="Z266" s="23"/>
    </row>
    <row r="267" spans="10:26" s="22" customFormat="1" ht="24.75" customHeight="1">
      <c r="J267" s="57"/>
      <c r="K267" s="57"/>
      <c r="L267" s="57"/>
      <c r="M267" s="57"/>
      <c r="N267" s="57"/>
      <c r="O267" s="57"/>
      <c r="P267" s="57"/>
      <c r="Q267" s="57"/>
      <c r="Z267" s="23"/>
    </row>
    <row r="268" spans="10:26" s="22" customFormat="1" ht="24.75" customHeight="1">
      <c r="J268" s="57"/>
      <c r="K268" s="57"/>
      <c r="L268" s="57"/>
      <c r="M268" s="57"/>
      <c r="N268" s="57"/>
      <c r="O268" s="57"/>
      <c r="P268" s="57"/>
      <c r="Q268" s="57"/>
      <c r="Z268" s="23"/>
    </row>
    <row r="269" spans="10:26" s="22" customFormat="1" ht="24.75" customHeight="1">
      <c r="J269" s="57"/>
      <c r="K269" s="57"/>
      <c r="L269" s="57"/>
      <c r="M269" s="57"/>
      <c r="N269" s="57"/>
      <c r="O269" s="57"/>
      <c r="P269" s="57"/>
      <c r="Q269" s="57"/>
      <c r="Z269" s="23"/>
    </row>
    <row r="270" spans="10:26" s="22" customFormat="1" ht="24.75" customHeight="1">
      <c r="J270" s="57"/>
      <c r="K270" s="57"/>
      <c r="L270" s="57"/>
      <c r="M270" s="57"/>
      <c r="N270" s="57"/>
      <c r="O270" s="57"/>
      <c r="P270" s="57"/>
      <c r="Q270" s="57"/>
      <c r="R270" s="8"/>
      <c r="S270" s="8"/>
      <c r="Z270" s="23"/>
    </row>
    <row r="271" spans="10:26" s="22" customFormat="1" ht="24.75" customHeight="1">
      <c r="J271" s="57"/>
      <c r="K271" s="57"/>
      <c r="L271" s="57"/>
      <c r="M271" s="57"/>
      <c r="N271" s="57"/>
      <c r="O271" s="57"/>
      <c r="P271" s="57"/>
      <c r="Q271" s="57"/>
      <c r="R271" s="8"/>
      <c r="S271" s="8"/>
      <c r="Z271" s="23"/>
    </row>
    <row r="272" spans="10:26" s="22" customFormat="1" ht="24.75" customHeight="1">
      <c r="J272" s="57"/>
      <c r="K272" s="57"/>
      <c r="L272" s="57"/>
      <c r="M272" s="57"/>
      <c r="N272" s="57"/>
      <c r="O272" s="57"/>
      <c r="P272" s="57"/>
      <c r="Q272" s="57"/>
      <c r="R272" s="8"/>
      <c r="S272" s="8"/>
      <c r="Z272" s="23"/>
    </row>
    <row r="273" spans="10:17" ht="24.75" customHeight="1">
      <c r="J273" s="57"/>
      <c r="K273" s="57"/>
      <c r="L273" s="57"/>
      <c r="M273" s="57"/>
      <c r="N273" s="57"/>
      <c r="O273" s="57"/>
      <c r="P273" s="57"/>
      <c r="Q273" s="57"/>
    </row>
    <row r="274" spans="10:17" ht="24.75" customHeight="1">
      <c r="J274" s="57"/>
      <c r="K274" s="57"/>
      <c r="L274" s="57"/>
      <c r="M274" s="57"/>
      <c r="N274" s="57"/>
      <c r="O274" s="57"/>
      <c r="P274" s="57"/>
      <c r="Q274" s="57"/>
    </row>
    <row r="275" spans="10:17" ht="24.75" customHeight="1">
      <c r="J275" s="57"/>
      <c r="K275" s="57"/>
      <c r="L275" s="57"/>
      <c r="M275" s="57"/>
      <c r="N275" s="57"/>
      <c r="O275" s="57"/>
      <c r="P275" s="57"/>
      <c r="Q275" s="57"/>
    </row>
    <row r="276" spans="10:19" ht="24.75" customHeight="1">
      <c r="J276" s="16"/>
      <c r="K276" s="16"/>
      <c r="L276" s="16"/>
      <c r="M276" s="16"/>
      <c r="N276" s="16"/>
      <c r="O276" s="16"/>
      <c r="P276" s="16"/>
      <c r="Q276" s="16"/>
      <c r="R276" s="24"/>
      <c r="S276" s="24"/>
    </row>
    <row r="277" spans="10:19" ht="98.25" customHeight="1">
      <c r="J277" s="56"/>
      <c r="K277" s="56"/>
      <c r="L277" s="56"/>
      <c r="M277" s="56"/>
      <c r="N277" s="56"/>
      <c r="O277" s="56"/>
      <c r="P277" s="56"/>
      <c r="Q277" s="56"/>
      <c r="R277" s="18"/>
      <c r="S277" s="18"/>
    </row>
    <row r="278" ht="68.25" customHeight="1"/>
    <row r="279" s="24" customFormat="1" ht="24.75" customHeight="1">
      <c r="Z279" s="27"/>
    </row>
    <row r="280" spans="21:27" s="18" customFormat="1" ht="18.75" customHeight="1">
      <c r="U280" s="58"/>
      <c r="W280" s="58"/>
      <c r="Y280" s="58"/>
      <c r="Z280" s="19"/>
      <c r="AA280" s="58"/>
    </row>
    <row r="288" spans="16:32" ht="19.5" customHeight="1">
      <c r="P288" s="8"/>
      <c r="Q288" s="8"/>
      <c r="U288" s="15"/>
      <c r="V288" s="15"/>
      <c r="W288" s="29"/>
      <c r="X288" s="29"/>
      <c r="Y288" s="29"/>
      <c r="Z288" s="29"/>
      <c r="AA288" s="29"/>
      <c r="AB288" s="29"/>
      <c r="AC288" s="29"/>
      <c r="AD288" s="29"/>
      <c r="AE288" s="14"/>
      <c r="AF288" s="1"/>
    </row>
    <row r="289" spans="16:32" ht="19.5" customHeight="1">
      <c r="P289" s="8"/>
      <c r="Q289" s="8"/>
      <c r="U289" s="15"/>
      <c r="V289" s="15"/>
      <c r="W289" s="11"/>
      <c r="X289" s="11"/>
      <c r="Y289" s="11"/>
      <c r="Z289" s="11"/>
      <c r="AA289" s="11"/>
      <c r="AB289" s="11"/>
      <c r="AC289" s="11"/>
      <c r="AD289" s="11"/>
      <c r="AE289" s="14"/>
      <c r="AF289" s="1"/>
    </row>
    <row r="290" spans="16:32" ht="19.5" customHeight="1">
      <c r="P290" s="8"/>
      <c r="Q290" s="8"/>
      <c r="U290" s="15"/>
      <c r="V290" s="15"/>
      <c r="W290" s="11"/>
      <c r="X290" s="11"/>
      <c r="Y290" s="11"/>
      <c r="Z290" s="11"/>
      <c r="AA290" s="11"/>
      <c r="AB290" s="11"/>
      <c r="AC290" s="11"/>
      <c r="AD290" s="11"/>
      <c r="AE290" s="14"/>
      <c r="AF290" s="1"/>
    </row>
    <row r="291" spans="16:32" ht="19.5" customHeight="1">
      <c r="P291" s="8"/>
      <c r="Q291" s="8"/>
      <c r="U291" s="15"/>
      <c r="V291" s="15"/>
      <c r="W291" s="11"/>
      <c r="X291" s="11"/>
      <c r="Y291" s="11"/>
      <c r="Z291" s="11"/>
      <c r="AA291" s="11"/>
      <c r="AB291" s="11"/>
      <c r="AC291" s="11"/>
      <c r="AD291" s="11"/>
      <c r="AE291" s="14"/>
      <c r="AF291" s="1"/>
    </row>
    <row r="292" spans="16:32" ht="19.5" customHeight="1">
      <c r="P292" s="8"/>
      <c r="Q292" s="8"/>
      <c r="U292" s="15"/>
      <c r="V292" s="15"/>
      <c r="W292" s="11"/>
      <c r="X292" s="11"/>
      <c r="Y292" s="11"/>
      <c r="Z292" s="11"/>
      <c r="AA292" s="11"/>
      <c r="AB292" s="11"/>
      <c r="AC292" s="11"/>
      <c r="AD292" s="11"/>
      <c r="AE292" s="14"/>
      <c r="AF292" s="1"/>
    </row>
    <row r="293" spans="16:32" ht="19.5" customHeight="1">
      <c r="P293" s="8"/>
      <c r="Q293" s="8"/>
      <c r="U293" s="15"/>
      <c r="V293" s="15"/>
      <c r="W293" s="11"/>
      <c r="X293" s="11"/>
      <c r="Y293" s="11"/>
      <c r="Z293" s="11"/>
      <c r="AA293" s="11"/>
      <c r="AB293" s="11"/>
      <c r="AC293" s="11"/>
      <c r="AD293" s="11"/>
      <c r="AE293" s="14"/>
      <c r="AF293" s="1"/>
    </row>
    <row r="294" spans="16:32" ht="19.5" customHeight="1">
      <c r="P294" s="8"/>
      <c r="Q294" s="8"/>
      <c r="U294" s="15"/>
      <c r="V294" s="15"/>
      <c r="W294" s="11"/>
      <c r="X294" s="11"/>
      <c r="Y294" s="11"/>
      <c r="Z294" s="11"/>
      <c r="AA294" s="11"/>
      <c r="AB294" s="11"/>
      <c r="AC294" s="11"/>
      <c r="AD294" s="11"/>
      <c r="AE294" s="14"/>
      <c r="AF294" s="1"/>
    </row>
    <row r="295" spans="16:32" ht="19.5" customHeight="1">
      <c r="P295" s="8"/>
      <c r="Q295" s="8"/>
      <c r="U295" s="15"/>
      <c r="V295" s="15"/>
      <c r="W295" s="11"/>
      <c r="X295" s="11"/>
      <c r="Y295" s="11"/>
      <c r="Z295" s="11"/>
      <c r="AA295" s="11"/>
      <c r="AB295" s="11"/>
      <c r="AC295" s="11"/>
      <c r="AD295" s="11"/>
      <c r="AE295" s="14"/>
      <c r="AF295" s="1"/>
    </row>
    <row r="296" spans="16:32" ht="19.5" customHeight="1">
      <c r="P296" s="8"/>
      <c r="Q296" s="8"/>
      <c r="U296" s="15"/>
      <c r="V296" s="15"/>
      <c r="W296" s="11"/>
      <c r="X296" s="11"/>
      <c r="Y296" s="11"/>
      <c r="Z296" s="11"/>
      <c r="AA296" s="11"/>
      <c r="AB296" s="11"/>
      <c r="AC296" s="11"/>
      <c r="AD296" s="11"/>
      <c r="AE296" s="14"/>
      <c r="AF296" s="1"/>
    </row>
    <row r="297" spans="16:32" ht="19.5" customHeight="1">
      <c r="P297" s="8"/>
      <c r="Q297" s="8"/>
      <c r="U297" s="15"/>
      <c r="V297" s="15"/>
      <c r="W297" s="11"/>
      <c r="X297" s="11"/>
      <c r="Y297" s="11"/>
      <c r="Z297" s="11"/>
      <c r="AA297" s="11"/>
      <c r="AB297" s="11"/>
      <c r="AC297" s="11"/>
      <c r="AD297" s="11"/>
      <c r="AE297" s="14"/>
      <c r="AF297" s="1"/>
    </row>
    <row r="298" spans="16:32" ht="19.5" customHeight="1">
      <c r="P298" s="8"/>
      <c r="Q298" s="8"/>
      <c r="U298" s="15"/>
      <c r="V298" s="15"/>
      <c r="W298" s="11"/>
      <c r="X298" s="11"/>
      <c r="Y298" s="11"/>
      <c r="Z298" s="11"/>
      <c r="AA298" s="11"/>
      <c r="AB298" s="11"/>
      <c r="AC298" s="11"/>
      <c r="AD298" s="11"/>
      <c r="AE298" s="14"/>
      <c r="AF298" s="1"/>
    </row>
    <row r="299" spans="16:32" ht="19.5" customHeight="1">
      <c r="P299" s="8"/>
      <c r="Q299" s="8"/>
      <c r="U299" s="15"/>
      <c r="V299" s="15"/>
      <c r="W299" s="11"/>
      <c r="X299" s="11"/>
      <c r="Y299" s="11"/>
      <c r="Z299" s="11"/>
      <c r="AA299" s="11"/>
      <c r="AB299" s="11"/>
      <c r="AC299" s="11"/>
      <c r="AD299" s="11"/>
      <c r="AE299" s="14"/>
      <c r="AF299" s="1"/>
    </row>
    <row r="300" spans="16:32" ht="19.5" customHeight="1">
      <c r="P300" s="8"/>
      <c r="Q300" s="8"/>
      <c r="U300" s="15"/>
      <c r="V300" s="15"/>
      <c r="W300" s="11"/>
      <c r="X300" s="11"/>
      <c r="Y300" s="11"/>
      <c r="Z300" s="11"/>
      <c r="AA300" s="11"/>
      <c r="AB300" s="11"/>
      <c r="AC300" s="11"/>
      <c r="AD300" s="11"/>
      <c r="AE300" s="14"/>
      <c r="AF300" s="1"/>
    </row>
    <row r="301" spans="16:32" ht="19.5" customHeight="1">
      <c r="P301" s="8"/>
      <c r="Q301" s="8"/>
      <c r="U301" s="15"/>
      <c r="V301" s="15"/>
      <c r="W301" s="11"/>
      <c r="X301" s="11"/>
      <c r="Y301" s="11"/>
      <c r="Z301" s="11"/>
      <c r="AA301" s="11"/>
      <c r="AB301" s="11"/>
      <c r="AC301" s="11"/>
      <c r="AD301" s="11"/>
      <c r="AE301" s="14"/>
      <c r="AF301" s="1"/>
    </row>
    <row r="302" spans="16:32" ht="19.5" customHeight="1">
      <c r="P302" s="8"/>
      <c r="Q302" s="8"/>
      <c r="U302" s="15"/>
      <c r="V302" s="15"/>
      <c r="W302" s="11"/>
      <c r="X302" s="11"/>
      <c r="Y302" s="11"/>
      <c r="Z302" s="11"/>
      <c r="AA302" s="11"/>
      <c r="AB302" s="11"/>
      <c r="AC302" s="11"/>
      <c r="AD302" s="11"/>
      <c r="AE302" s="14"/>
      <c r="AF302" s="1"/>
    </row>
    <row r="303" spans="16:32" ht="19.5" customHeight="1">
      <c r="P303" s="8"/>
      <c r="Q303" s="8"/>
      <c r="U303" s="15"/>
      <c r="V303" s="15"/>
      <c r="W303" s="11"/>
      <c r="X303" s="11"/>
      <c r="Y303" s="11"/>
      <c r="Z303" s="11"/>
      <c r="AA303" s="11"/>
      <c r="AB303" s="11"/>
      <c r="AC303" s="11"/>
      <c r="AD303" s="11"/>
      <c r="AE303" s="14"/>
      <c r="AF303" s="1"/>
    </row>
    <row r="304" spans="16:32" ht="19.5" customHeight="1">
      <c r="P304" s="8"/>
      <c r="Q304" s="8"/>
      <c r="U304" s="15"/>
      <c r="V304" s="15"/>
      <c r="W304" s="11"/>
      <c r="X304" s="11"/>
      <c r="Y304" s="11"/>
      <c r="Z304" s="11"/>
      <c r="AA304" s="11"/>
      <c r="AB304" s="11"/>
      <c r="AC304" s="11"/>
      <c r="AD304" s="11"/>
      <c r="AE304" s="14"/>
      <c r="AF304" s="1"/>
    </row>
    <row r="305" spans="16:32" ht="19.5" customHeight="1">
      <c r="P305" s="8"/>
      <c r="Q305" s="8"/>
      <c r="U305" s="15"/>
      <c r="V305" s="15"/>
      <c r="W305" s="11"/>
      <c r="X305" s="11"/>
      <c r="Y305" s="11"/>
      <c r="Z305" s="11"/>
      <c r="AA305" s="11"/>
      <c r="AB305" s="11"/>
      <c r="AC305" s="11"/>
      <c r="AD305" s="11"/>
      <c r="AE305" s="14"/>
      <c r="AF305" s="1"/>
    </row>
    <row r="306" spans="16:32" ht="19.5" customHeight="1">
      <c r="P306" s="8"/>
      <c r="Q306" s="8"/>
      <c r="U306" s="15"/>
      <c r="V306" s="15"/>
      <c r="W306" s="11"/>
      <c r="X306" s="11"/>
      <c r="Y306" s="11"/>
      <c r="Z306" s="11"/>
      <c r="AA306" s="11"/>
      <c r="AB306" s="11"/>
      <c r="AC306" s="11"/>
      <c r="AD306" s="11"/>
      <c r="AE306" s="14"/>
      <c r="AF306" s="1"/>
    </row>
    <row r="307" spans="21:27" ht="19.5" customHeight="1">
      <c r="U307" s="59"/>
      <c r="W307" s="59"/>
      <c r="Y307" s="59"/>
      <c r="AA307" s="59"/>
    </row>
  </sheetData>
  <mergeCells count="64">
    <mergeCell ref="A14:D14"/>
    <mergeCell ref="B179:D179"/>
    <mergeCell ref="G114:I114"/>
    <mergeCell ref="B127:D127"/>
    <mergeCell ref="A131:D131"/>
    <mergeCell ref="F131:I131"/>
    <mergeCell ref="G179:I179"/>
    <mergeCell ref="G127:I127"/>
    <mergeCell ref="G140:I140"/>
    <mergeCell ref="F157:I157"/>
    <mergeCell ref="B75:D75"/>
    <mergeCell ref="B62:D62"/>
    <mergeCell ref="G75:I75"/>
    <mergeCell ref="A27:D27"/>
    <mergeCell ref="F27:I27"/>
    <mergeCell ref="G49:I49"/>
    <mergeCell ref="B49:D49"/>
    <mergeCell ref="B36:D36"/>
    <mergeCell ref="G36:I36"/>
    <mergeCell ref="G101:I101"/>
    <mergeCell ref="A79:D79"/>
    <mergeCell ref="F14:I14"/>
    <mergeCell ref="G23:I23"/>
    <mergeCell ref="B23:D23"/>
    <mergeCell ref="F66:I66"/>
    <mergeCell ref="A66:D66"/>
    <mergeCell ref="A53:D53"/>
    <mergeCell ref="A40:D40"/>
    <mergeCell ref="F40:I40"/>
    <mergeCell ref="A1:I1"/>
    <mergeCell ref="A3:I3"/>
    <mergeCell ref="A92:D92"/>
    <mergeCell ref="F79:I79"/>
    <mergeCell ref="F53:I53"/>
    <mergeCell ref="G62:I62"/>
    <mergeCell ref="D11:I11"/>
    <mergeCell ref="F92:I92"/>
    <mergeCell ref="B88:D88"/>
    <mergeCell ref="G88:I88"/>
    <mergeCell ref="A170:D170"/>
    <mergeCell ref="B166:D166"/>
    <mergeCell ref="G166:I166"/>
    <mergeCell ref="A157:D157"/>
    <mergeCell ref="F170:I170"/>
    <mergeCell ref="F105:I105"/>
    <mergeCell ref="A118:D118"/>
    <mergeCell ref="B114:D114"/>
    <mergeCell ref="B140:D140"/>
    <mergeCell ref="B205:D205"/>
    <mergeCell ref="G205:I205"/>
    <mergeCell ref="A183:D183"/>
    <mergeCell ref="F183:I183"/>
    <mergeCell ref="B192:D192"/>
    <mergeCell ref="G192:I192"/>
    <mergeCell ref="B101:D101"/>
    <mergeCell ref="A102:D102"/>
    <mergeCell ref="A196:D196"/>
    <mergeCell ref="F196:I196"/>
    <mergeCell ref="G153:I153"/>
    <mergeCell ref="F118:I118"/>
    <mergeCell ref="B153:D153"/>
    <mergeCell ref="A105:D105"/>
    <mergeCell ref="A144:D144"/>
    <mergeCell ref="F144:I144"/>
  </mergeCells>
  <hyperlinks>
    <hyperlink ref="D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5" r:id="rId4"/>
  <rowBreaks count="5" manualBreakCount="5">
    <brk id="39" max="8" man="1"/>
    <brk id="78" max="8" man="1"/>
    <brk id="117" max="8" man="1"/>
    <brk id="156" max="8" man="1"/>
    <brk id="195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tabSelected="1" view="pageBreakPreview" zoomScale="85" zoomScaleNormal="85" zoomScaleSheetLayoutView="85" workbookViewId="0" topLeftCell="A1">
      <selection activeCell="A3" sqref="A3:I3"/>
    </sheetView>
  </sheetViews>
  <sheetFormatPr defaultColWidth="9.140625" defaultRowHeight="12.75"/>
  <cols>
    <col min="1" max="1" width="10.28125" style="61" bestFit="1" customWidth="1"/>
    <col min="2" max="2" width="10.28125" style="1" customWidth="1"/>
    <col min="3" max="3" width="26.7109375" style="2" customWidth="1"/>
    <col min="4" max="7" width="9.00390625" style="2" customWidth="1"/>
    <col min="8" max="8" width="12.140625" style="2" customWidth="1"/>
    <col min="9" max="9" width="9.140625" style="2" hidden="1" customWidth="1"/>
    <col min="10" max="12" width="9.140625" style="1" customWidth="1"/>
    <col min="13" max="20" width="10.57421875" style="1" bestFit="1" customWidth="1"/>
    <col min="21" max="21" width="10.421875" style="1" bestFit="1" customWidth="1"/>
    <col min="22" max="25" width="10.57421875" style="1" bestFit="1" customWidth="1"/>
    <col min="26" max="16384" width="9.140625" style="1" customWidth="1"/>
  </cols>
  <sheetData>
    <row r="1" spans="1:34" s="8" customFormat="1" ht="34.5" customHeight="1">
      <c r="A1" s="288" t="s">
        <v>258</v>
      </c>
      <c r="B1" s="289"/>
      <c r="C1" s="289"/>
      <c r="D1" s="289"/>
      <c r="E1" s="289"/>
      <c r="F1" s="289"/>
      <c r="G1" s="289"/>
      <c r="H1" s="289"/>
      <c r="I1" s="28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AB1" s="60"/>
      <c r="AD1" s="60"/>
      <c r="AF1" s="60"/>
      <c r="AG1" s="7"/>
      <c r="AH1" s="60"/>
    </row>
    <row r="2" spans="5:34" s="8" customFormat="1" ht="19.5" customHeight="1">
      <c r="E2" s="3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AB2" s="60"/>
      <c r="AD2" s="60"/>
      <c r="AF2" s="60"/>
      <c r="AG2" s="7"/>
      <c r="AH2" s="60"/>
    </row>
    <row r="3" spans="1:9" s="9" customFormat="1" ht="18" customHeight="1">
      <c r="A3" s="286" t="s">
        <v>387</v>
      </c>
      <c r="B3" s="287"/>
      <c r="C3" s="287"/>
      <c r="D3" s="287"/>
      <c r="E3" s="287"/>
      <c r="F3" s="287"/>
      <c r="G3" s="287"/>
      <c r="H3" s="287"/>
      <c r="I3" s="287"/>
    </row>
    <row r="4" spans="1:9" s="9" customFormat="1" ht="28.5" customHeight="1">
      <c r="A4" s="286" t="s">
        <v>44</v>
      </c>
      <c r="B4" s="287"/>
      <c r="C4" s="287"/>
      <c r="D4" s="287"/>
      <c r="E4" s="287"/>
      <c r="F4" s="287"/>
      <c r="G4" s="287"/>
      <c r="H4" s="287"/>
      <c r="I4" s="287"/>
    </row>
    <row r="5" spans="1:9" s="9" customFormat="1" ht="18" customHeight="1">
      <c r="A5" s="127"/>
      <c r="B5" s="127"/>
      <c r="C5" s="283" t="s">
        <v>210</v>
      </c>
      <c r="D5" s="283"/>
      <c r="E5" s="283"/>
      <c r="F5" s="283"/>
      <c r="G5" s="283"/>
      <c r="H5" s="283"/>
      <c r="I5" s="283"/>
    </row>
    <row r="6" spans="1:9" s="9" customFormat="1" ht="18" customHeight="1">
      <c r="A6" s="127"/>
      <c r="B6" s="127"/>
      <c r="C6" s="178"/>
      <c r="D6" s="178"/>
      <c r="E6" s="178"/>
      <c r="F6" s="178"/>
      <c r="G6" s="178"/>
      <c r="H6" s="178"/>
      <c r="I6" s="178"/>
    </row>
    <row r="7" spans="1:9" s="9" customFormat="1" ht="20.25" customHeight="1">
      <c r="A7" s="131"/>
      <c r="B7" s="131"/>
      <c r="C7" s="284" t="s">
        <v>321</v>
      </c>
      <c r="D7" s="285"/>
      <c r="E7" s="285"/>
      <c r="F7" s="285"/>
      <c r="G7" s="285"/>
      <c r="H7" s="285"/>
      <c r="I7" s="82"/>
    </row>
    <row r="8" spans="1:8" s="8" customFormat="1" ht="24.75" customHeight="1">
      <c r="A8" s="12" t="s">
        <v>34</v>
      </c>
      <c r="B8" s="248" t="s">
        <v>245</v>
      </c>
      <c r="C8" s="12" t="s">
        <v>8</v>
      </c>
      <c r="D8" s="12" t="s">
        <v>9</v>
      </c>
      <c r="E8" s="12" t="s">
        <v>10</v>
      </c>
      <c r="F8" s="12" t="s">
        <v>30</v>
      </c>
      <c r="G8" s="12" t="s">
        <v>11</v>
      </c>
      <c r="H8" s="12" t="s">
        <v>12</v>
      </c>
    </row>
    <row r="9" spans="1:8" s="8" customFormat="1" ht="24.75" customHeight="1">
      <c r="A9" s="247">
        <v>1</v>
      </c>
      <c r="B9" s="249">
        <v>7</v>
      </c>
      <c r="C9" s="13" t="s">
        <v>369</v>
      </c>
      <c r="D9" s="10">
        <f>'team results'!F50</f>
        <v>28</v>
      </c>
      <c r="E9" s="11">
        <f>'team results'!F40</f>
        <v>16</v>
      </c>
      <c r="F9" s="11">
        <f>'team results'!F42</f>
        <v>4</v>
      </c>
      <c r="G9" s="11">
        <f>'team results'!F49</f>
        <v>8</v>
      </c>
      <c r="H9" s="10">
        <f>'team results'!F33</f>
        <v>99</v>
      </c>
    </row>
    <row r="10" spans="1:8" s="8" customFormat="1" ht="24.75" customHeight="1">
      <c r="A10" s="247">
        <v>2</v>
      </c>
      <c r="B10" s="249">
        <v>10</v>
      </c>
      <c r="C10" s="13" t="s">
        <v>357</v>
      </c>
      <c r="D10" s="10">
        <f>'team results'!Q50</f>
        <v>28</v>
      </c>
      <c r="E10" s="11">
        <f>'team results'!Q40</f>
        <v>14</v>
      </c>
      <c r="F10" s="11">
        <f>'team results'!Q42</f>
        <v>3</v>
      </c>
      <c r="G10" s="11">
        <f>'team results'!Q49</f>
        <v>11</v>
      </c>
      <c r="H10" s="10">
        <f>'team results'!Q33</f>
        <v>98</v>
      </c>
    </row>
    <row r="11" spans="1:8" s="8" customFormat="1" ht="24.75" customHeight="1">
      <c r="A11" s="247">
        <v>3</v>
      </c>
      <c r="B11" s="249">
        <v>2</v>
      </c>
      <c r="C11" s="13" t="s">
        <v>339</v>
      </c>
      <c r="D11" s="10">
        <f>'team results'!R50</f>
        <v>28</v>
      </c>
      <c r="E11" s="11">
        <f>'team results'!R40</f>
        <v>15</v>
      </c>
      <c r="F11" s="11">
        <f>'team results'!R42</f>
        <v>3</v>
      </c>
      <c r="G11" s="11">
        <f>'team results'!R49</f>
        <v>10</v>
      </c>
      <c r="H11" s="10">
        <f>'team results'!R33</f>
        <v>97</v>
      </c>
    </row>
    <row r="12" spans="1:8" s="8" customFormat="1" ht="24.75" customHeight="1">
      <c r="A12" s="247">
        <v>4</v>
      </c>
      <c r="B12" s="249">
        <v>4</v>
      </c>
      <c r="C12" s="13" t="s">
        <v>377</v>
      </c>
      <c r="D12" s="10">
        <f>'team results'!P50</f>
        <v>28</v>
      </c>
      <c r="E12" s="11">
        <f>'team results'!P40</f>
        <v>15</v>
      </c>
      <c r="F12" s="11">
        <f>'team results'!P42</f>
        <v>7</v>
      </c>
      <c r="G12" s="11">
        <f>'team results'!P49</f>
        <v>6</v>
      </c>
      <c r="H12" s="10">
        <f>'team results'!P33</f>
        <v>94</v>
      </c>
    </row>
    <row r="13" spans="1:8" s="8" customFormat="1" ht="24.75" customHeight="1">
      <c r="A13" s="247">
        <v>5</v>
      </c>
      <c r="B13" s="249">
        <v>8</v>
      </c>
      <c r="C13" s="13" t="s">
        <v>351</v>
      </c>
      <c r="D13" s="10">
        <f>'team results'!C50</f>
        <v>28</v>
      </c>
      <c r="E13" s="11">
        <f>'team results'!C40</f>
        <v>14</v>
      </c>
      <c r="F13" s="11">
        <f>'team results'!C42</f>
        <v>5</v>
      </c>
      <c r="G13" s="11">
        <f>'team results'!C49</f>
        <v>9</v>
      </c>
      <c r="H13" s="10">
        <f>'team results'!C33</f>
        <v>94</v>
      </c>
    </row>
    <row r="14" spans="1:8" s="8" customFormat="1" ht="24.75" customHeight="1">
      <c r="A14" s="247">
        <v>6</v>
      </c>
      <c r="B14" s="249">
        <v>12</v>
      </c>
      <c r="C14" s="13" t="s">
        <v>344</v>
      </c>
      <c r="D14" s="10">
        <f>'team results'!J50</f>
        <v>28</v>
      </c>
      <c r="E14" s="11">
        <f>'team results'!J40</f>
        <v>13</v>
      </c>
      <c r="F14" s="11">
        <f>'team results'!J42</f>
        <v>4</v>
      </c>
      <c r="G14" s="11">
        <f>'team results'!J49</f>
        <v>11</v>
      </c>
      <c r="H14" s="10">
        <f>'team results'!J33</f>
        <v>94</v>
      </c>
    </row>
    <row r="15" spans="1:8" s="8" customFormat="1" ht="24.75" customHeight="1">
      <c r="A15" s="247">
        <v>7</v>
      </c>
      <c r="B15" s="249">
        <v>1</v>
      </c>
      <c r="C15" s="13" t="s">
        <v>343</v>
      </c>
      <c r="D15" s="10">
        <f>'team results'!D50</f>
        <v>28</v>
      </c>
      <c r="E15" s="11">
        <f>'team results'!D40</f>
        <v>15</v>
      </c>
      <c r="F15" s="11">
        <f>'team results'!D42</f>
        <v>2</v>
      </c>
      <c r="G15" s="11">
        <f>'team results'!D49</f>
        <v>11</v>
      </c>
      <c r="H15" s="10">
        <f>'team results'!D33</f>
        <v>90.5</v>
      </c>
    </row>
    <row r="16" spans="1:8" s="8" customFormat="1" ht="24.75" customHeight="1">
      <c r="A16" s="247">
        <v>8</v>
      </c>
      <c r="B16" s="249">
        <v>6</v>
      </c>
      <c r="C16" s="13" t="s">
        <v>347</v>
      </c>
      <c r="D16" s="10">
        <f>'team results'!E50</f>
        <v>28</v>
      </c>
      <c r="E16" s="11">
        <f>'team results'!E40</f>
        <v>10</v>
      </c>
      <c r="F16" s="11">
        <f>'team results'!E42</f>
        <v>9</v>
      </c>
      <c r="G16" s="11">
        <f>'team results'!E49</f>
        <v>9</v>
      </c>
      <c r="H16" s="10">
        <f>'team results'!E33</f>
        <v>83</v>
      </c>
    </row>
    <row r="17" spans="1:8" s="8" customFormat="1" ht="24.75" customHeight="1">
      <c r="A17" s="247">
        <v>9</v>
      </c>
      <c r="B17" s="249">
        <v>15</v>
      </c>
      <c r="C17" s="13" t="s">
        <v>379</v>
      </c>
      <c r="D17" s="10">
        <f>'team results'!O50</f>
        <v>28</v>
      </c>
      <c r="E17" s="11">
        <f>'team results'!O40</f>
        <v>12</v>
      </c>
      <c r="F17" s="11">
        <f>'team results'!O42</f>
        <v>4</v>
      </c>
      <c r="G17" s="11">
        <f>'team results'!O49</f>
        <v>12</v>
      </c>
      <c r="H17" s="10">
        <f>'team results'!O33</f>
        <v>82</v>
      </c>
    </row>
    <row r="18" spans="1:8" s="8" customFormat="1" ht="24.75" customHeight="1">
      <c r="A18" s="247">
        <v>10</v>
      </c>
      <c r="B18" s="249">
        <v>5</v>
      </c>
      <c r="C18" s="13" t="s">
        <v>378</v>
      </c>
      <c r="D18" s="10">
        <f>'team results'!I50</f>
        <v>28</v>
      </c>
      <c r="E18" s="11">
        <f>'team results'!I40</f>
        <v>9</v>
      </c>
      <c r="F18" s="11">
        <f>'team results'!I42</f>
        <v>8</v>
      </c>
      <c r="G18" s="11">
        <f>'team results'!I49</f>
        <v>11</v>
      </c>
      <c r="H18" s="10">
        <f>'team results'!I33</f>
        <v>81</v>
      </c>
    </row>
    <row r="19" spans="1:8" s="8" customFormat="1" ht="24.75" customHeight="1">
      <c r="A19" s="247">
        <v>11</v>
      </c>
      <c r="B19" s="249">
        <v>9</v>
      </c>
      <c r="C19" s="13" t="s">
        <v>363</v>
      </c>
      <c r="D19" s="10">
        <f>'team results'!G50</f>
        <v>28</v>
      </c>
      <c r="E19" s="11">
        <f>'team results'!G40</f>
        <v>11</v>
      </c>
      <c r="F19" s="11">
        <f>'team results'!G42</f>
        <v>3</v>
      </c>
      <c r="G19" s="11">
        <f>'team results'!G49</f>
        <v>14</v>
      </c>
      <c r="H19" s="10">
        <f>'team results'!G33</f>
        <v>80</v>
      </c>
    </row>
    <row r="20" spans="1:8" s="8" customFormat="1" ht="24.75" customHeight="1">
      <c r="A20" s="247">
        <v>12</v>
      </c>
      <c r="B20" s="249">
        <v>3</v>
      </c>
      <c r="C20" s="13" t="s">
        <v>382</v>
      </c>
      <c r="D20" s="10">
        <f>'team results'!N50</f>
        <v>28</v>
      </c>
      <c r="E20" s="11">
        <f>'team results'!N40</f>
        <v>11</v>
      </c>
      <c r="F20" s="11">
        <f>'team results'!N42</f>
        <v>4</v>
      </c>
      <c r="G20" s="11">
        <f>'team results'!N49</f>
        <v>13</v>
      </c>
      <c r="H20" s="10">
        <f>'team results'!N33</f>
        <v>75</v>
      </c>
    </row>
    <row r="21" spans="1:8" s="8" customFormat="1" ht="24.75" customHeight="1">
      <c r="A21" s="247">
        <v>13</v>
      </c>
      <c r="B21" s="249">
        <v>11</v>
      </c>
      <c r="C21" s="13" t="s">
        <v>371</v>
      </c>
      <c r="D21" s="10">
        <f>'team results'!H50</f>
        <v>28</v>
      </c>
      <c r="E21" s="11">
        <f>'team results'!H40</f>
        <v>9</v>
      </c>
      <c r="F21" s="11">
        <f>'team results'!H42</f>
        <v>3</v>
      </c>
      <c r="G21" s="11">
        <f>'team results'!H49</f>
        <v>16</v>
      </c>
      <c r="H21" s="10">
        <f>'team results'!H33</f>
        <v>70.5</v>
      </c>
    </row>
    <row r="22" spans="1:8" s="8" customFormat="1" ht="24.75" customHeight="1">
      <c r="A22" s="247">
        <v>14</v>
      </c>
      <c r="B22" s="249">
        <v>14</v>
      </c>
      <c r="C22" s="13" t="s">
        <v>370</v>
      </c>
      <c r="D22" s="10">
        <f>'team results'!L50</f>
        <v>28</v>
      </c>
      <c r="E22" s="11">
        <f>'team results'!L40</f>
        <v>6</v>
      </c>
      <c r="F22" s="11">
        <f>'team results'!L42</f>
        <v>6</v>
      </c>
      <c r="G22" s="11">
        <f>'team results'!L49</f>
        <v>16</v>
      </c>
      <c r="H22" s="10">
        <f>'team results'!L33</f>
        <v>64</v>
      </c>
    </row>
    <row r="23" spans="1:8" s="8" customFormat="1" ht="24.75" customHeight="1">
      <c r="A23" s="247">
        <v>15</v>
      </c>
      <c r="B23" s="249">
        <v>13</v>
      </c>
      <c r="C23" s="13" t="s">
        <v>360</v>
      </c>
      <c r="D23" s="10">
        <f>'team results'!K50</f>
        <v>28</v>
      </c>
      <c r="E23" s="11">
        <f>'team results'!K40</f>
        <v>4</v>
      </c>
      <c r="F23" s="11">
        <f>'team results'!K42</f>
        <v>7</v>
      </c>
      <c r="G23" s="11">
        <f>'team results'!K49</f>
        <v>17</v>
      </c>
      <c r="H23" s="10">
        <f>'team results'!K33</f>
        <v>58</v>
      </c>
    </row>
    <row r="26" ht="12.75">
      <c r="A26" s="177" t="s">
        <v>207</v>
      </c>
    </row>
    <row r="28" spans="1:2" ht="12.75">
      <c r="A28" s="177"/>
      <c r="B28" s="246"/>
    </row>
    <row r="29" spans="1:2" ht="12.75">
      <c r="A29" s="177"/>
      <c r="B29" s="177"/>
    </row>
    <row r="30" spans="1:2" ht="12.75">
      <c r="A30" s="177"/>
      <c r="B30" s="246"/>
    </row>
    <row r="31" spans="1:2" ht="12.75">
      <c r="A31" s="177"/>
      <c r="B31" s="246"/>
    </row>
    <row r="44" ht="23.25">
      <c r="C44" s="3"/>
    </row>
    <row r="45" ht="15.75">
      <c r="C45" s="5"/>
    </row>
    <row r="46" ht="12.75">
      <c r="C46" s="4"/>
    </row>
    <row r="47" ht="15.75">
      <c r="C47" s="5"/>
    </row>
    <row r="48" ht="12.75">
      <c r="C48" s="4"/>
    </row>
    <row r="50" ht="12.75">
      <c r="C50" s="4"/>
    </row>
    <row r="51" ht="23.25">
      <c r="C51" s="6"/>
    </row>
  </sheetData>
  <mergeCells count="5">
    <mergeCell ref="C5:I5"/>
    <mergeCell ref="C7:H7"/>
    <mergeCell ref="A4:I4"/>
    <mergeCell ref="A1:I1"/>
    <mergeCell ref="A3:I3"/>
  </mergeCells>
  <hyperlinks>
    <hyperlink ref="C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zoomScale="70" zoomScaleNormal="70" workbookViewId="0" topLeftCell="B1">
      <selection activeCell="W18" sqref="V18:W18"/>
    </sheetView>
  </sheetViews>
  <sheetFormatPr defaultColWidth="9.140625" defaultRowHeight="12.75"/>
  <cols>
    <col min="1" max="1" width="13.28125" style="30" customWidth="1"/>
    <col min="2" max="2" width="25.8515625" style="30" bestFit="1" customWidth="1"/>
    <col min="3" max="3" width="11.00390625" style="30" customWidth="1"/>
    <col min="4" max="4" width="7.7109375" style="30" customWidth="1"/>
    <col min="5" max="5" width="9.140625" style="30" customWidth="1"/>
    <col min="6" max="33" width="6.7109375" style="30" customWidth="1"/>
    <col min="34" max="16384" width="9.140625" style="30" customWidth="1"/>
  </cols>
  <sheetData>
    <row r="1" spans="8:24" s="2" customFormat="1" ht="23.25">
      <c r="H1" s="3" t="s">
        <v>333</v>
      </c>
      <c r="M1" s="188" t="s">
        <v>232</v>
      </c>
      <c r="N1" s="187"/>
      <c r="O1" s="187"/>
      <c r="P1" s="187"/>
      <c r="Q1" s="187"/>
      <c r="R1" s="187"/>
      <c r="T1" s="189" t="s">
        <v>231</v>
      </c>
      <c r="U1" s="190"/>
      <c r="V1" s="190"/>
      <c r="W1" s="190"/>
      <c r="X1" s="190"/>
    </row>
    <row r="2" spans="2:4" s="2" customFormat="1" ht="24" thickBot="1">
      <c r="B2" s="137"/>
      <c r="D2" s="3"/>
    </row>
    <row r="3" spans="2:33" s="2" customFormat="1" ht="141.75" customHeight="1" thickBot="1">
      <c r="B3" s="138" t="s">
        <v>8</v>
      </c>
      <c r="D3" s="290" t="s">
        <v>3</v>
      </c>
      <c r="E3" s="291"/>
      <c r="F3" s="290" t="s">
        <v>0</v>
      </c>
      <c r="G3" s="291"/>
      <c r="H3" s="290" t="s">
        <v>1</v>
      </c>
      <c r="I3" s="291"/>
      <c r="J3" s="292" t="s">
        <v>15</v>
      </c>
      <c r="K3" s="293"/>
      <c r="L3" s="290" t="s">
        <v>16</v>
      </c>
      <c r="M3" s="291"/>
      <c r="N3" s="290" t="s">
        <v>4</v>
      </c>
      <c r="O3" s="291"/>
      <c r="P3" s="290" t="s">
        <v>36</v>
      </c>
      <c r="Q3" s="291"/>
      <c r="R3" s="290" t="s">
        <v>37</v>
      </c>
      <c r="S3" s="291"/>
      <c r="T3" s="290" t="s">
        <v>17</v>
      </c>
      <c r="U3" s="291"/>
      <c r="V3" s="290" t="s">
        <v>2</v>
      </c>
      <c r="W3" s="291"/>
      <c r="X3" s="290" t="s">
        <v>306</v>
      </c>
      <c r="Y3" s="291"/>
      <c r="Z3" s="290" t="s">
        <v>127</v>
      </c>
      <c r="AA3" s="291"/>
      <c r="AB3" s="290" t="s">
        <v>5</v>
      </c>
      <c r="AC3" s="291"/>
      <c r="AD3" s="290" t="s">
        <v>6</v>
      </c>
      <c r="AE3" s="291"/>
      <c r="AF3" s="290" t="s">
        <v>128</v>
      </c>
      <c r="AG3" s="291"/>
    </row>
    <row r="4" spans="2:33" s="2" customFormat="1" ht="34.5" customHeight="1">
      <c r="B4" s="132" t="s">
        <v>3</v>
      </c>
      <c r="C4" s="84">
        <f>SUM(D4+F4+H4+J4+L4+N4+P4+R4+T4+V4+X4+Z4+AB4+AD4+AF4)</f>
        <v>52</v>
      </c>
      <c r="D4" s="133"/>
      <c r="E4" s="139"/>
      <c r="F4" s="152">
        <v>3</v>
      </c>
      <c r="G4" s="153">
        <v>3</v>
      </c>
      <c r="H4" s="152">
        <v>5</v>
      </c>
      <c r="I4" s="153">
        <v>1</v>
      </c>
      <c r="J4" s="154">
        <v>3</v>
      </c>
      <c r="K4" s="155">
        <v>3</v>
      </c>
      <c r="L4" s="152">
        <v>0</v>
      </c>
      <c r="M4" s="153">
        <v>6</v>
      </c>
      <c r="N4" s="152">
        <v>5</v>
      </c>
      <c r="O4" s="153">
        <v>1</v>
      </c>
      <c r="P4" s="152">
        <v>5</v>
      </c>
      <c r="Q4" s="153">
        <v>1</v>
      </c>
      <c r="R4" s="152">
        <v>5</v>
      </c>
      <c r="S4" s="153">
        <v>1</v>
      </c>
      <c r="T4" s="152">
        <v>5</v>
      </c>
      <c r="U4" s="153">
        <v>1</v>
      </c>
      <c r="V4" s="152">
        <v>4</v>
      </c>
      <c r="W4" s="153">
        <v>2</v>
      </c>
      <c r="X4" s="152">
        <v>3</v>
      </c>
      <c r="Y4" s="153">
        <v>3</v>
      </c>
      <c r="Z4" s="152">
        <v>2</v>
      </c>
      <c r="AA4" s="153">
        <v>4</v>
      </c>
      <c r="AB4" s="152">
        <v>3</v>
      </c>
      <c r="AC4" s="153">
        <v>3</v>
      </c>
      <c r="AD4" s="152">
        <v>4</v>
      </c>
      <c r="AE4" s="153">
        <v>2</v>
      </c>
      <c r="AF4" s="152">
        <v>5</v>
      </c>
      <c r="AG4" s="153">
        <v>1</v>
      </c>
    </row>
    <row r="5" spans="2:33" s="2" customFormat="1" ht="34.5" customHeight="1">
      <c r="B5" s="132" t="s">
        <v>0</v>
      </c>
      <c r="C5" s="84">
        <f>SUM(D5+F5+H5+J5+L5+N5+P5+R5+T5+V5+X5+Z5+AB5+AD5+AF5)</f>
        <v>55</v>
      </c>
      <c r="D5" s="156">
        <v>6</v>
      </c>
      <c r="E5" s="157">
        <v>0</v>
      </c>
      <c r="F5" s="140"/>
      <c r="G5" s="141">
        <v>0</v>
      </c>
      <c r="H5" s="156">
        <v>4</v>
      </c>
      <c r="I5" s="157">
        <v>2</v>
      </c>
      <c r="J5" s="158">
        <v>2</v>
      </c>
      <c r="K5" s="159">
        <v>4</v>
      </c>
      <c r="L5" s="158">
        <v>2</v>
      </c>
      <c r="M5" s="159">
        <v>4</v>
      </c>
      <c r="N5" s="156">
        <v>4</v>
      </c>
      <c r="O5" s="157">
        <v>2</v>
      </c>
      <c r="P5" s="156">
        <v>3</v>
      </c>
      <c r="Q5" s="157">
        <v>3</v>
      </c>
      <c r="R5" s="156">
        <v>4</v>
      </c>
      <c r="S5" s="157">
        <v>2</v>
      </c>
      <c r="T5" s="156">
        <v>2</v>
      </c>
      <c r="U5" s="157">
        <v>4</v>
      </c>
      <c r="V5" s="156">
        <v>4</v>
      </c>
      <c r="W5" s="157">
        <v>2</v>
      </c>
      <c r="X5" s="156">
        <v>4</v>
      </c>
      <c r="Y5" s="157">
        <v>2</v>
      </c>
      <c r="Z5" s="156">
        <v>5</v>
      </c>
      <c r="AA5" s="157">
        <v>1</v>
      </c>
      <c r="AB5" s="156">
        <v>6</v>
      </c>
      <c r="AC5" s="157">
        <v>0</v>
      </c>
      <c r="AD5" s="156">
        <v>4</v>
      </c>
      <c r="AE5" s="157">
        <v>2</v>
      </c>
      <c r="AF5" s="156">
        <v>5</v>
      </c>
      <c r="AG5" s="157">
        <v>1</v>
      </c>
    </row>
    <row r="6" spans="2:33" s="2" customFormat="1" ht="34.5" customHeight="1">
      <c r="B6" s="132" t="s">
        <v>1</v>
      </c>
      <c r="C6" s="84">
        <f>SUM(D6+F6+H6+J6+L6+N6+P6+R6+T6+V6+Z6+AB6+AD6+AF6)</f>
        <v>37</v>
      </c>
      <c r="D6" s="156">
        <v>4</v>
      </c>
      <c r="E6" s="157">
        <v>2</v>
      </c>
      <c r="F6" s="156">
        <v>5</v>
      </c>
      <c r="G6" s="157">
        <v>1</v>
      </c>
      <c r="H6" s="140"/>
      <c r="I6" s="141"/>
      <c r="J6" s="158">
        <v>1</v>
      </c>
      <c r="K6" s="159">
        <v>5</v>
      </c>
      <c r="L6" s="158">
        <v>3</v>
      </c>
      <c r="M6" s="159">
        <v>3</v>
      </c>
      <c r="N6" s="156">
        <v>0</v>
      </c>
      <c r="O6" s="157">
        <v>6</v>
      </c>
      <c r="P6" s="156">
        <v>3</v>
      </c>
      <c r="Q6" s="157">
        <v>3</v>
      </c>
      <c r="R6" s="156">
        <v>3</v>
      </c>
      <c r="S6" s="157">
        <v>3</v>
      </c>
      <c r="T6" s="156">
        <v>3</v>
      </c>
      <c r="U6" s="157">
        <v>3</v>
      </c>
      <c r="V6" s="156">
        <v>5</v>
      </c>
      <c r="W6" s="157">
        <v>1</v>
      </c>
      <c r="X6" s="156">
        <v>3</v>
      </c>
      <c r="Y6" s="157">
        <v>3</v>
      </c>
      <c r="Z6" s="156">
        <v>5</v>
      </c>
      <c r="AA6" s="157">
        <v>1</v>
      </c>
      <c r="AB6" s="156">
        <v>3</v>
      </c>
      <c r="AC6" s="157">
        <v>3</v>
      </c>
      <c r="AD6" s="156">
        <v>1</v>
      </c>
      <c r="AE6" s="157">
        <v>5</v>
      </c>
      <c r="AF6" s="156">
        <v>1</v>
      </c>
      <c r="AG6" s="157">
        <v>5</v>
      </c>
    </row>
    <row r="7" spans="2:33" s="145" customFormat="1" ht="34.5" customHeight="1">
      <c r="B7" s="142" t="s">
        <v>15</v>
      </c>
      <c r="C7" s="84">
        <f>SUM(D7+F7+H7+J7+L7+N7+P7+R7+T7+V7+Z7+AB7+AD7+AF7)</f>
        <v>44</v>
      </c>
      <c r="D7" s="158">
        <v>0</v>
      </c>
      <c r="E7" s="159">
        <v>6</v>
      </c>
      <c r="F7" s="158">
        <v>4</v>
      </c>
      <c r="G7" s="159">
        <v>2</v>
      </c>
      <c r="H7" s="158">
        <v>3</v>
      </c>
      <c r="I7" s="159">
        <v>3</v>
      </c>
      <c r="J7" s="143"/>
      <c r="K7" s="144"/>
      <c r="L7" s="158">
        <v>1</v>
      </c>
      <c r="M7" s="159">
        <v>5</v>
      </c>
      <c r="N7" s="158">
        <v>4</v>
      </c>
      <c r="O7" s="159">
        <v>2</v>
      </c>
      <c r="P7" s="158">
        <v>5</v>
      </c>
      <c r="Q7" s="159">
        <v>1</v>
      </c>
      <c r="R7" s="158">
        <v>4</v>
      </c>
      <c r="S7" s="159">
        <v>2</v>
      </c>
      <c r="T7" s="156">
        <v>5</v>
      </c>
      <c r="U7" s="157">
        <v>1</v>
      </c>
      <c r="V7" s="156">
        <v>6</v>
      </c>
      <c r="W7" s="157">
        <v>0</v>
      </c>
      <c r="X7" s="158">
        <v>5</v>
      </c>
      <c r="Y7" s="159">
        <v>1</v>
      </c>
      <c r="Z7" s="158">
        <v>5</v>
      </c>
      <c r="AA7" s="159">
        <v>2</v>
      </c>
      <c r="AB7" s="158">
        <v>2</v>
      </c>
      <c r="AC7" s="159">
        <v>4</v>
      </c>
      <c r="AD7" s="158">
        <v>1</v>
      </c>
      <c r="AE7" s="195">
        <v>5</v>
      </c>
      <c r="AF7" s="158">
        <v>4</v>
      </c>
      <c r="AG7" s="159">
        <v>2</v>
      </c>
    </row>
    <row r="8" spans="2:33" s="2" customFormat="1" ht="34.5" customHeight="1">
      <c r="B8" s="132" t="s">
        <v>16</v>
      </c>
      <c r="C8" s="84">
        <f>SUM(D8+F8+H8+J8+L8+N8+P8+R8+T8+V8+X8+Z8+AB8+AD8+AF8)</f>
        <v>38</v>
      </c>
      <c r="D8" s="156">
        <v>4</v>
      </c>
      <c r="E8" s="157">
        <v>2</v>
      </c>
      <c r="F8" s="156">
        <v>2</v>
      </c>
      <c r="G8" s="157">
        <v>4</v>
      </c>
      <c r="H8" s="156">
        <v>2</v>
      </c>
      <c r="I8" s="157">
        <v>4</v>
      </c>
      <c r="J8" s="158">
        <v>4</v>
      </c>
      <c r="K8" s="159">
        <v>2</v>
      </c>
      <c r="L8" s="143"/>
      <c r="M8" s="144"/>
      <c r="N8" s="156">
        <v>4</v>
      </c>
      <c r="O8" s="157">
        <v>2</v>
      </c>
      <c r="P8" s="156">
        <v>2</v>
      </c>
      <c r="Q8" s="157">
        <v>4</v>
      </c>
      <c r="R8" s="156">
        <v>1</v>
      </c>
      <c r="S8" s="157">
        <v>5</v>
      </c>
      <c r="T8" s="156">
        <v>5</v>
      </c>
      <c r="U8" s="157">
        <v>1</v>
      </c>
      <c r="V8" s="156">
        <v>2</v>
      </c>
      <c r="W8" s="157">
        <v>4</v>
      </c>
      <c r="X8" s="156">
        <v>5</v>
      </c>
      <c r="Y8" s="157">
        <v>1</v>
      </c>
      <c r="Z8" s="156">
        <v>2</v>
      </c>
      <c r="AA8" s="157">
        <v>4</v>
      </c>
      <c r="AB8" s="156">
        <v>3</v>
      </c>
      <c r="AC8" s="157">
        <v>3</v>
      </c>
      <c r="AD8" s="156">
        <v>2</v>
      </c>
      <c r="AE8" s="157">
        <v>4</v>
      </c>
      <c r="AF8" s="156">
        <v>0</v>
      </c>
      <c r="AG8" s="157">
        <v>6</v>
      </c>
    </row>
    <row r="9" spans="2:33" s="2" customFormat="1" ht="34.5" customHeight="1">
      <c r="B9" s="132" t="s">
        <v>4</v>
      </c>
      <c r="C9" s="84">
        <f>SUM(D9+F9+H9+J9+L9+N9+P9+R9+T9+V9+Z9+AB9+AD9+AF9)</f>
        <v>38.5</v>
      </c>
      <c r="D9" s="156">
        <v>4</v>
      </c>
      <c r="E9" s="157">
        <v>2</v>
      </c>
      <c r="F9" s="156">
        <v>3.5</v>
      </c>
      <c r="G9" s="157">
        <v>2.5</v>
      </c>
      <c r="H9" s="156">
        <v>5</v>
      </c>
      <c r="I9" s="157">
        <v>1</v>
      </c>
      <c r="J9" s="158">
        <v>1</v>
      </c>
      <c r="K9" s="159">
        <v>5</v>
      </c>
      <c r="L9" s="158">
        <v>5</v>
      </c>
      <c r="M9" s="159">
        <v>1</v>
      </c>
      <c r="N9" s="140"/>
      <c r="O9" s="141"/>
      <c r="P9" s="156">
        <v>4</v>
      </c>
      <c r="Q9" s="157">
        <v>2</v>
      </c>
      <c r="R9" s="156">
        <v>2</v>
      </c>
      <c r="S9" s="157">
        <v>4</v>
      </c>
      <c r="T9" s="156">
        <v>3</v>
      </c>
      <c r="U9" s="157">
        <v>3</v>
      </c>
      <c r="V9" s="156">
        <v>2</v>
      </c>
      <c r="W9" s="157">
        <v>4</v>
      </c>
      <c r="X9" s="156">
        <v>4</v>
      </c>
      <c r="Y9" s="157">
        <v>2</v>
      </c>
      <c r="Z9" s="156">
        <v>3</v>
      </c>
      <c r="AA9" s="157">
        <v>3</v>
      </c>
      <c r="AB9" s="156">
        <v>1</v>
      </c>
      <c r="AC9" s="157">
        <v>5</v>
      </c>
      <c r="AD9" s="156">
        <v>1</v>
      </c>
      <c r="AE9" s="157">
        <v>5</v>
      </c>
      <c r="AF9" s="156">
        <v>4</v>
      </c>
      <c r="AG9" s="157">
        <v>2</v>
      </c>
    </row>
    <row r="10" spans="2:33" s="145" customFormat="1" ht="34.5" customHeight="1">
      <c r="B10" s="132" t="s">
        <v>40</v>
      </c>
      <c r="C10" s="84">
        <f>SUM(D10+F10+H10+J10+L10+N10+P10+R10+T10+V10+X10+Z10+AB10+AD10+AF10)</f>
        <v>41</v>
      </c>
      <c r="D10" s="158">
        <v>1</v>
      </c>
      <c r="E10" s="159">
        <v>5</v>
      </c>
      <c r="F10" s="158">
        <v>5</v>
      </c>
      <c r="G10" s="159">
        <v>1</v>
      </c>
      <c r="H10" s="158">
        <v>4</v>
      </c>
      <c r="I10" s="159">
        <v>2</v>
      </c>
      <c r="J10" s="158">
        <v>2</v>
      </c>
      <c r="K10" s="159">
        <v>4</v>
      </c>
      <c r="L10" s="158">
        <v>5</v>
      </c>
      <c r="M10" s="159">
        <v>1</v>
      </c>
      <c r="N10" s="158">
        <v>3</v>
      </c>
      <c r="O10" s="159">
        <v>3</v>
      </c>
      <c r="P10" s="146"/>
      <c r="Q10" s="147"/>
      <c r="R10" s="158">
        <v>1</v>
      </c>
      <c r="S10" s="159">
        <v>5</v>
      </c>
      <c r="T10" s="156">
        <v>3</v>
      </c>
      <c r="U10" s="157">
        <v>3</v>
      </c>
      <c r="V10" s="158">
        <v>2</v>
      </c>
      <c r="W10" s="159">
        <v>4</v>
      </c>
      <c r="X10" s="158">
        <v>5</v>
      </c>
      <c r="Y10" s="159">
        <v>1</v>
      </c>
      <c r="Z10" s="158">
        <v>3</v>
      </c>
      <c r="AA10" s="159">
        <v>3</v>
      </c>
      <c r="AB10" s="158">
        <v>1</v>
      </c>
      <c r="AC10" s="159">
        <v>5</v>
      </c>
      <c r="AD10" s="158">
        <v>5</v>
      </c>
      <c r="AE10" s="159">
        <v>1</v>
      </c>
      <c r="AF10" s="156">
        <v>1</v>
      </c>
      <c r="AG10" s="157">
        <v>5</v>
      </c>
    </row>
    <row r="11" spans="2:33" s="2" customFormat="1" ht="34.5" customHeight="1">
      <c r="B11" s="132" t="s">
        <v>41</v>
      </c>
      <c r="C11" s="84">
        <f>SUM(D11+F11+H11+J11+L11+N11+P11+R11+T11+V11+X11+Z11+AB11+AD11+AF11)</f>
        <v>49</v>
      </c>
      <c r="D11" s="156">
        <v>5</v>
      </c>
      <c r="E11" s="157">
        <v>1</v>
      </c>
      <c r="F11" s="156">
        <v>2</v>
      </c>
      <c r="G11" s="157">
        <v>4</v>
      </c>
      <c r="H11" s="156">
        <v>1</v>
      </c>
      <c r="I11" s="157">
        <v>5</v>
      </c>
      <c r="J11" s="158">
        <v>5</v>
      </c>
      <c r="K11" s="159">
        <v>1</v>
      </c>
      <c r="L11" s="156">
        <v>1</v>
      </c>
      <c r="M11" s="157">
        <v>5</v>
      </c>
      <c r="N11" s="156">
        <v>5</v>
      </c>
      <c r="O11" s="157">
        <v>1</v>
      </c>
      <c r="P11" s="156">
        <v>3</v>
      </c>
      <c r="Q11" s="157">
        <v>3</v>
      </c>
      <c r="R11" s="140"/>
      <c r="S11" s="141"/>
      <c r="T11" s="156">
        <v>6</v>
      </c>
      <c r="U11" s="157">
        <v>0</v>
      </c>
      <c r="V11" s="156">
        <v>6</v>
      </c>
      <c r="W11" s="157">
        <v>0</v>
      </c>
      <c r="X11" s="156">
        <v>3</v>
      </c>
      <c r="Y11" s="157">
        <v>3</v>
      </c>
      <c r="Z11" s="156">
        <v>1</v>
      </c>
      <c r="AA11" s="157">
        <v>5</v>
      </c>
      <c r="AB11" s="156">
        <v>4</v>
      </c>
      <c r="AC11" s="157">
        <v>2</v>
      </c>
      <c r="AD11" s="156">
        <v>2</v>
      </c>
      <c r="AE11" s="157">
        <v>4</v>
      </c>
      <c r="AF11" s="156">
        <v>5</v>
      </c>
      <c r="AG11" s="157">
        <v>1</v>
      </c>
    </row>
    <row r="12" spans="2:33" s="2" customFormat="1" ht="34.5" customHeight="1">
      <c r="B12" s="132" t="s">
        <v>17</v>
      </c>
      <c r="C12" s="84">
        <f>SUM(D12+F12+H12+J12+L12+N12+P12+R12+T12+V12+X12+Z12+AB12+AD12+AF12)</f>
        <v>28</v>
      </c>
      <c r="D12" s="156">
        <v>2</v>
      </c>
      <c r="E12" s="157">
        <v>4</v>
      </c>
      <c r="F12" s="156">
        <v>2</v>
      </c>
      <c r="G12" s="157">
        <v>4</v>
      </c>
      <c r="H12" s="156">
        <v>2</v>
      </c>
      <c r="I12" s="157">
        <v>4</v>
      </c>
      <c r="J12" s="156">
        <v>0</v>
      </c>
      <c r="K12" s="157">
        <v>6</v>
      </c>
      <c r="L12" s="156">
        <v>3</v>
      </c>
      <c r="M12" s="157">
        <v>3</v>
      </c>
      <c r="N12" s="156">
        <v>1</v>
      </c>
      <c r="O12" s="157">
        <v>5</v>
      </c>
      <c r="P12" s="156">
        <v>2</v>
      </c>
      <c r="Q12" s="157">
        <v>4</v>
      </c>
      <c r="R12" s="156">
        <v>1</v>
      </c>
      <c r="S12" s="157">
        <v>5</v>
      </c>
      <c r="T12" s="140"/>
      <c r="U12" s="141"/>
      <c r="V12" s="156">
        <v>5</v>
      </c>
      <c r="W12" s="157">
        <v>1</v>
      </c>
      <c r="X12" s="156">
        <v>2</v>
      </c>
      <c r="Y12" s="157">
        <v>4</v>
      </c>
      <c r="Z12" s="156">
        <v>4</v>
      </c>
      <c r="AA12" s="157">
        <v>2</v>
      </c>
      <c r="AB12" s="156">
        <v>3</v>
      </c>
      <c r="AC12" s="157">
        <v>3</v>
      </c>
      <c r="AD12" s="156">
        <v>1</v>
      </c>
      <c r="AE12" s="157">
        <v>5</v>
      </c>
      <c r="AF12" s="156">
        <v>0</v>
      </c>
      <c r="AG12" s="157">
        <v>6</v>
      </c>
    </row>
    <row r="13" spans="2:33" s="2" customFormat="1" ht="34.5" customHeight="1">
      <c r="B13" s="132" t="s">
        <v>2</v>
      </c>
      <c r="C13" s="84">
        <f>SUM(D13+F13+H13+J13+L13+N13+P13+R13+T13+V13+X13+Z13+AB13+AD13+AF13)</f>
        <v>34</v>
      </c>
      <c r="D13" s="156">
        <v>1</v>
      </c>
      <c r="E13" s="157">
        <v>5</v>
      </c>
      <c r="F13" s="156">
        <v>1</v>
      </c>
      <c r="G13" s="157">
        <v>5</v>
      </c>
      <c r="H13" s="156">
        <v>3</v>
      </c>
      <c r="I13" s="157">
        <v>3</v>
      </c>
      <c r="J13" s="156">
        <v>1</v>
      </c>
      <c r="K13" s="157">
        <v>5</v>
      </c>
      <c r="L13" s="156">
        <v>3</v>
      </c>
      <c r="M13" s="157">
        <v>3</v>
      </c>
      <c r="N13" s="156">
        <v>4</v>
      </c>
      <c r="O13" s="157">
        <v>2</v>
      </c>
      <c r="P13" s="156">
        <v>2</v>
      </c>
      <c r="Q13" s="157">
        <v>4</v>
      </c>
      <c r="R13" s="156">
        <v>3</v>
      </c>
      <c r="S13" s="157">
        <v>3</v>
      </c>
      <c r="T13" s="156">
        <v>2</v>
      </c>
      <c r="U13" s="157">
        <v>4</v>
      </c>
      <c r="V13" s="140"/>
      <c r="W13" s="141"/>
      <c r="X13" s="156">
        <v>4</v>
      </c>
      <c r="Y13" s="157">
        <v>2</v>
      </c>
      <c r="Z13" s="156">
        <v>2</v>
      </c>
      <c r="AA13" s="157">
        <v>4</v>
      </c>
      <c r="AB13" s="156">
        <v>2</v>
      </c>
      <c r="AC13" s="157">
        <v>4</v>
      </c>
      <c r="AD13" s="156">
        <v>3</v>
      </c>
      <c r="AE13" s="157">
        <v>3</v>
      </c>
      <c r="AF13" s="156">
        <v>3</v>
      </c>
      <c r="AG13" s="157">
        <v>3</v>
      </c>
    </row>
    <row r="14" spans="2:33" s="2" customFormat="1" ht="34.5" customHeight="1">
      <c r="B14" s="132" t="s">
        <v>307</v>
      </c>
      <c r="C14" s="84">
        <f>SUM(D14+F14+H14+J14+L14+N14+P14+R14+T14+V14+Z14+AB14+AD14+AF14)</f>
        <v>46</v>
      </c>
      <c r="D14" s="156">
        <v>1</v>
      </c>
      <c r="E14" s="157">
        <v>5</v>
      </c>
      <c r="F14" s="156">
        <v>5</v>
      </c>
      <c r="G14" s="157">
        <v>1</v>
      </c>
      <c r="H14" s="156">
        <v>2</v>
      </c>
      <c r="I14" s="157">
        <v>4</v>
      </c>
      <c r="J14" s="156">
        <v>5</v>
      </c>
      <c r="K14" s="157">
        <v>1</v>
      </c>
      <c r="L14" s="156">
        <v>4</v>
      </c>
      <c r="M14" s="157">
        <v>2</v>
      </c>
      <c r="N14" s="156">
        <v>4</v>
      </c>
      <c r="O14" s="157">
        <v>2</v>
      </c>
      <c r="P14" s="156">
        <v>4</v>
      </c>
      <c r="Q14" s="157">
        <v>2</v>
      </c>
      <c r="R14" s="156">
        <v>5</v>
      </c>
      <c r="S14" s="157">
        <v>1</v>
      </c>
      <c r="T14" s="156">
        <v>4</v>
      </c>
      <c r="U14" s="157">
        <v>2</v>
      </c>
      <c r="V14" s="156">
        <v>1</v>
      </c>
      <c r="W14" s="157">
        <v>5</v>
      </c>
      <c r="X14" s="140"/>
      <c r="Y14" s="141"/>
      <c r="Z14" s="156">
        <v>4</v>
      </c>
      <c r="AA14" s="157">
        <v>2</v>
      </c>
      <c r="AB14" s="156">
        <v>1</v>
      </c>
      <c r="AC14" s="157">
        <v>5</v>
      </c>
      <c r="AD14" s="156">
        <v>2</v>
      </c>
      <c r="AE14" s="157">
        <v>4</v>
      </c>
      <c r="AF14" s="156">
        <v>4</v>
      </c>
      <c r="AG14" s="157">
        <v>2</v>
      </c>
    </row>
    <row r="15" spans="2:33" s="2" customFormat="1" ht="34.5" customHeight="1">
      <c r="B15" s="132" t="s">
        <v>127</v>
      </c>
      <c r="C15" s="84">
        <f>SUM(D15+F15+H15+J15+L15+N15+P15+R15+T15+V15+X15+Z15+AB15+AD15+AF15)</f>
        <v>42</v>
      </c>
      <c r="D15" s="156">
        <v>5</v>
      </c>
      <c r="E15" s="157">
        <v>1</v>
      </c>
      <c r="F15" s="156">
        <v>2</v>
      </c>
      <c r="G15" s="157">
        <v>4</v>
      </c>
      <c r="H15" s="156">
        <v>5</v>
      </c>
      <c r="I15" s="157">
        <v>1</v>
      </c>
      <c r="J15" s="156">
        <v>3</v>
      </c>
      <c r="K15" s="157">
        <v>3</v>
      </c>
      <c r="L15" s="156">
        <v>2</v>
      </c>
      <c r="M15" s="157">
        <v>4</v>
      </c>
      <c r="N15" s="156">
        <v>5</v>
      </c>
      <c r="O15" s="157">
        <v>1</v>
      </c>
      <c r="P15" s="156">
        <v>1</v>
      </c>
      <c r="Q15" s="157">
        <v>5</v>
      </c>
      <c r="R15" s="156">
        <v>0</v>
      </c>
      <c r="S15" s="157">
        <v>6</v>
      </c>
      <c r="T15" s="156">
        <v>4</v>
      </c>
      <c r="U15" s="157">
        <v>2</v>
      </c>
      <c r="V15" s="156">
        <v>4</v>
      </c>
      <c r="W15" s="157">
        <v>2</v>
      </c>
      <c r="X15" s="156">
        <v>3</v>
      </c>
      <c r="Y15" s="157">
        <v>3</v>
      </c>
      <c r="Z15" s="140"/>
      <c r="AA15" s="141"/>
      <c r="AB15" s="156">
        <v>1</v>
      </c>
      <c r="AC15" s="157">
        <v>5</v>
      </c>
      <c r="AD15" s="156">
        <v>5</v>
      </c>
      <c r="AE15" s="157">
        <v>1</v>
      </c>
      <c r="AF15" s="156">
        <v>2</v>
      </c>
      <c r="AG15" s="157">
        <v>4</v>
      </c>
    </row>
    <row r="16" spans="2:33" s="2" customFormat="1" ht="34.5" customHeight="1">
      <c r="B16" s="132" t="s">
        <v>5</v>
      </c>
      <c r="C16" s="84">
        <f>SUM(D16+F16+H16+J16+L16+N16+P16+R16+T16+V16+X16+Z16+AB16+AD16+AF16)</f>
        <v>51</v>
      </c>
      <c r="D16" s="156">
        <v>2</v>
      </c>
      <c r="E16" s="157">
        <v>4</v>
      </c>
      <c r="F16" s="156">
        <v>4</v>
      </c>
      <c r="G16" s="157">
        <v>2</v>
      </c>
      <c r="H16" s="156">
        <v>3</v>
      </c>
      <c r="I16" s="157">
        <v>3</v>
      </c>
      <c r="J16" s="156">
        <v>3</v>
      </c>
      <c r="K16" s="157">
        <v>3</v>
      </c>
      <c r="L16" s="156">
        <v>4</v>
      </c>
      <c r="M16" s="157">
        <v>2</v>
      </c>
      <c r="N16" s="156">
        <v>6</v>
      </c>
      <c r="O16" s="157">
        <v>0</v>
      </c>
      <c r="P16" s="156">
        <v>4</v>
      </c>
      <c r="Q16" s="157">
        <v>2</v>
      </c>
      <c r="R16" s="156">
        <v>1</v>
      </c>
      <c r="S16" s="157">
        <v>5</v>
      </c>
      <c r="T16" s="156">
        <v>3</v>
      </c>
      <c r="U16" s="157">
        <v>3</v>
      </c>
      <c r="V16" s="156">
        <v>4</v>
      </c>
      <c r="W16" s="157">
        <v>2</v>
      </c>
      <c r="X16" s="156">
        <v>5</v>
      </c>
      <c r="Y16" s="157">
        <v>1</v>
      </c>
      <c r="Z16" s="156">
        <v>4</v>
      </c>
      <c r="AA16" s="157">
        <v>2</v>
      </c>
      <c r="AB16" s="140"/>
      <c r="AC16" s="141"/>
      <c r="AD16" s="156">
        <v>4</v>
      </c>
      <c r="AE16" s="157">
        <v>2</v>
      </c>
      <c r="AF16" s="156">
        <v>4</v>
      </c>
      <c r="AG16" s="157">
        <v>2</v>
      </c>
    </row>
    <row r="17" spans="2:33" s="2" customFormat="1" ht="34.5" customHeight="1">
      <c r="B17" s="132" t="s">
        <v>6</v>
      </c>
      <c r="C17" s="84">
        <f>SUM(D17+F17+H17+J17+L17+N17+P17+R17+T17+V17+X17+Z17+AB17+AD17+AF17)</f>
        <v>55</v>
      </c>
      <c r="D17" s="156">
        <v>4</v>
      </c>
      <c r="E17" s="157">
        <v>2</v>
      </c>
      <c r="F17" s="156">
        <v>6</v>
      </c>
      <c r="G17" s="157">
        <v>0</v>
      </c>
      <c r="H17" s="156">
        <v>2</v>
      </c>
      <c r="I17" s="157">
        <v>4</v>
      </c>
      <c r="J17" s="156">
        <v>0</v>
      </c>
      <c r="K17" s="157">
        <v>6</v>
      </c>
      <c r="L17" s="156">
        <v>6</v>
      </c>
      <c r="M17" s="157">
        <v>0</v>
      </c>
      <c r="N17" s="156">
        <v>5</v>
      </c>
      <c r="O17" s="157">
        <v>1</v>
      </c>
      <c r="P17" s="156">
        <v>3</v>
      </c>
      <c r="Q17" s="157">
        <v>3</v>
      </c>
      <c r="R17" s="156">
        <v>4</v>
      </c>
      <c r="S17" s="157">
        <v>2</v>
      </c>
      <c r="T17" s="156">
        <v>6</v>
      </c>
      <c r="U17" s="157">
        <v>0</v>
      </c>
      <c r="V17" s="156">
        <v>3</v>
      </c>
      <c r="W17" s="157">
        <v>3</v>
      </c>
      <c r="X17" s="156">
        <v>6</v>
      </c>
      <c r="Y17" s="157">
        <v>0</v>
      </c>
      <c r="Z17" s="156">
        <v>2</v>
      </c>
      <c r="AA17" s="157">
        <v>4</v>
      </c>
      <c r="AB17" s="156">
        <v>6</v>
      </c>
      <c r="AC17" s="157">
        <v>0</v>
      </c>
      <c r="AD17" s="140"/>
      <c r="AE17" s="141"/>
      <c r="AF17" s="156">
        <v>2</v>
      </c>
      <c r="AG17" s="157">
        <v>4</v>
      </c>
    </row>
    <row r="18" spans="2:33" s="2" customFormat="1" ht="34.5" customHeight="1" thickBot="1">
      <c r="B18" s="132" t="s">
        <v>128</v>
      </c>
      <c r="C18" s="84">
        <f>SUM(D18+F18+H18+J18+L18+N18+P18+R18+T18+V18+X18+Z18+AB18+AD18+AF18)</f>
        <v>53</v>
      </c>
      <c r="D18" s="160">
        <v>3</v>
      </c>
      <c r="E18" s="161">
        <v>3</v>
      </c>
      <c r="F18" s="160">
        <v>4</v>
      </c>
      <c r="G18" s="161">
        <v>2</v>
      </c>
      <c r="H18" s="160">
        <v>4</v>
      </c>
      <c r="I18" s="161">
        <v>2</v>
      </c>
      <c r="J18" s="160">
        <v>4</v>
      </c>
      <c r="K18" s="161">
        <v>2</v>
      </c>
      <c r="L18" s="160">
        <v>5</v>
      </c>
      <c r="M18" s="161">
        <v>1</v>
      </c>
      <c r="N18" s="160">
        <v>2</v>
      </c>
      <c r="O18" s="161">
        <v>4</v>
      </c>
      <c r="P18" s="160">
        <v>3</v>
      </c>
      <c r="Q18" s="161">
        <v>3</v>
      </c>
      <c r="R18" s="160">
        <v>5</v>
      </c>
      <c r="S18" s="161">
        <v>1</v>
      </c>
      <c r="T18" s="160">
        <v>2</v>
      </c>
      <c r="U18" s="161">
        <v>4</v>
      </c>
      <c r="V18" s="160">
        <v>5</v>
      </c>
      <c r="W18" s="161">
        <v>1</v>
      </c>
      <c r="X18" s="160">
        <v>5</v>
      </c>
      <c r="Y18" s="161">
        <v>1</v>
      </c>
      <c r="Z18" s="160">
        <v>2</v>
      </c>
      <c r="AA18" s="161">
        <v>4</v>
      </c>
      <c r="AB18" s="160">
        <v>5</v>
      </c>
      <c r="AC18" s="161">
        <v>1</v>
      </c>
      <c r="AD18" s="160">
        <v>4</v>
      </c>
      <c r="AE18" s="161">
        <v>2</v>
      </c>
      <c r="AF18" s="162"/>
      <c r="AG18" s="148"/>
    </row>
    <row r="23" spans="4:33" s="2" customFormat="1" ht="28.5" customHeight="1">
      <c r="D23" s="149"/>
      <c r="E23" s="149">
        <f>SUM(E4:E18)</f>
        <v>42</v>
      </c>
      <c r="F23" s="149"/>
      <c r="G23" s="149">
        <f>SUM(G4:G18)</f>
        <v>35.5</v>
      </c>
      <c r="H23" s="149"/>
      <c r="I23" s="149">
        <f>SUM(I4:I18)</f>
        <v>39</v>
      </c>
      <c r="J23" s="149"/>
      <c r="K23" s="149">
        <f>SUM(K4:K18)</f>
        <v>50</v>
      </c>
      <c r="L23" s="149"/>
      <c r="M23" s="149">
        <f>SUM(M4:M18)</f>
        <v>40</v>
      </c>
      <c r="N23" s="149"/>
      <c r="O23" s="149">
        <f>SUM(O4:O18)</f>
        <v>32</v>
      </c>
      <c r="P23" s="149" t="s">
        <v>49</v>
      </c>
      <c r="Q23" s="149">
        <f>SUM(Q4:Q18)</f>
        <v>40</v>
      </c>
      <c r="R23" s="149"/>
      <c r="S23" s="149">
        <f>SUM(S4:S18)</f>
        <v>45</v>
      </c>
      <c r="T23" s="149"/>
      <c r="U23" s="149">
        <f>SUM(U4:U18)</f>
        <v>31</v>
      </c>
      <c r="V23" s="149"/>
      <c r="W23" s="149">
        <f>SUM(W4:W18)</f>
        <v>31</v>
      </c>
      <c r="X23" s="149"/>
      <c r="Y23" s="149">
        <f>SUM(Y4:Y18)</f>
        <v>27</v>
      </c>
      <c r="Z23" s="149"/>
      <c r="AA23" s="149">
        <f>SUM(AA4:AA18)</f>
        <v>41</v>
      </c>
      <c r="AB23" s="149"/>
      <c r="AC23" s="149">
        <f>SUM(AC4:AC18)</f>
        <v>43</v>
      </c>
      <c r="AD23" s="149"/>
      <c r="AE23" s="149">
        <f>SUM(AE4:AE18)</f>
        <v>45</v>
      </c>
      <c r="AF23" s="149"/>
      <c r="AG23" s="149">
        <f>SUM(AG4:AG18)</f>
        <v>44</v>
      </c>
    </row>
    <row r="24" s="2" customFormat="1" ht="12.75"/>
    <row r="26" spans="1:6" s="52" customFormat="1" ht="42.75" customHeight="1">
      <c r="A26" s="191" t="s">
        <v>192</v>
      </c>
      <c r="B26" s="193"/>
      <c r="C26" s="150" t="s">
        <v>148</v>
      </c>
      <c r="D26" s="150" t="s">
        <v>193</v>
      </c>
      <c r="E26" s="150" t="s">
        <v>194</v>
      </c>
      <c r="F26" s="194"/>
    </row>
    <row r="27" spans="1:33" s="2" customFormat="1" ht="34.5" customHeight="1">
      <c r="A27" s="170">
        <f aca="true" t="shared" si="0" ref="A27:A41">C27/E27%</f>
        <v>55.319148936170215</v>
      </c>
      <c r="B27" s="132" t="s">
        <v>3</v>
      </c>
      <c r="C27" s="163">
        <f aca="true" t="shared" si="1" ref="C27:C39">C4</f>
        <v>52</v>
      </c>
      <c r="D27" s="163">
        <f>E23</f>
        <v>42</v>
      </c>
      <c r="E27" s="164">
        <f aca="true" t="shared" si="2" ref="E27:E41">C27+D27</f>
        <v>94</v>
      </c>
      <c r="F27" s="192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33" s="2" customFormat="1" ht="34.5" customHeight="1">
      <c r="A28" s="170">
        <f t="shared" si="0"/>
        <v>60.773480662983424</v>
      </c>
      <c r="B28" s="132" t="s">
        <v>0</v>
      </c>
      <c r="C28" s="163">
        <f t="shared" si="1"/>
        <v>55</v>
      </c>
      <c r="D28" s="163">
        <f>G23</f>
        <v>35.5</v>
      </c>
      <c r="E28" s="164">
        <f t="shared" si="2"/>
        <v>90.5</v>
      </c>
      <c r="F28" s="192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1:33" s="2" customFormat="1" ht="34.5" customHeight="1">
      <c r="A29" s="170">
        <f t="shared" si="0"/>
        <v>48.68421052631579</v>
      </c>
      <c r="B29" s="132" t="s">
        <v>1</v>
      </c>
      <c r="C29" s="163">
        <f t="shared" si="1"/>
        <v>37</v>
      </c>
      <c r="D29" s="163">
        <f>I23</f>
        <v>39</v>
      </c>
      <c r="E29" s="164">
        <f t="shared" si="2"/>
        <v>76</v>
      </c>
      <c r="F29" s="192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</row>
    <row r="30" spans="1:33" s="2" customFormat="1" ht="34.5" customHeight="1">
      <c r="A30" s="170">
        <f t="shared" si="0"/>
        <v>46.808510638297875</v>
      </c>
      <c r="B30" s="151" t="s">
        <v>15</v>
      </c>
      <c r="C30" s="163">
        <f t="shared" si="1"/>
        <v>44</v>
      </c>
      <c r="D30" s="163">
        <f>K23</f>
        <v>50</v>
      </c>
      <c r="E30" s="164">
        <f t="shared" si="2"/>
        <v>94</v>
      </c>
      <c r="F30" s="192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</row>
    <row r="31" spans="1:33" s="2" customFormat="1" ht="34.5" customHeight="1">
      <c r="A31" s="170">
        <f t="shared" si="0"/>
        <v>48.717948717948715</v>
      </c>
      <c r="B31" s="132" t="s">
        <v>16</v>
      </c>
      <c r="C31" s="163">
        <f t="shared" si="1"/>
        <v>38</v>
      </c>
      <c r="D31" s="163">
        <f>M23</f>
        <v>40</v>
      </c>
      <c r="E31" s="164">
        <f t="shared" si="2"/>
        <v>78</v>
      </c>
      <c r="F31" s="192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1:33" s="2" customFormat="1" ht="34.5" customHeight="1">
      <c r="A32" s="170">
        <f t="shared" si="0"/>
        <v>54.60992907801419</v>
      </c>
      <c r="B32" s="132" t="s">
        <v>4</v>
      </c>
      <c r="C32" s="163">
        <f t="shared" si="1"/>
        <v>38.5</v>
      </c>
      <c r="D32" s="163">
        <f>O23</f>
        <v>32</v>
      </c>
      <c r="E32" s="164">
        <f t="shared" si="2"/>
        <v>70.5</v>
      </c>
      <c r="F32" s="192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1:33" s="2" customFormat="1" ht="34.5" customHeight="1">
      <c r="A33" s="170">
        <f t="shared" si="0"/>
        <v>50.61728395061728</v>
      </c>
      <c r="B33" s="132" t="s">
        <v>40</v>
      </c>
      <c r="C33" s="163">
        <f t="shared" si="1"/>
        <v>41</v>
      </c>
      <c r="D33" s="163">
        <f>Q23</f>
        <v>40</v>
      </c>
      <c r="E33" s="164">
        <f t="shared" si="2"/>
        <v>81</v>
      </c>
      <c r="F33" s="192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</row>
    <row r="34" spans="1:33" s="2" customFormat="1" ht="34.5" customHeight="1">
      <c r="A34" s="170">
        <f t="shared" si="0"/>
        <v>52.12765957446809</v>
      </c>
      <c r="B34" s="132" t="s">
        <v>41</v>
      </c>
      <c r="C34" s="163">
        <f t="shared" si="1"/>
        <v>49</v>
      </c>
      <c r="D34" s="163">
        <f>S23</f>
        <v>45</v>
      </c>
      <c r="E34" s="164">
        <f t="shared" si="2"/>
        <v>94</v>
      </c>
      <c r="F34" s="192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</row>
    <row r="35" spans="1:33" s="2" customFormat="1" ht="34.5" customHeight="1">
      <c r="A35" s="170">
        <f t="shared" si="0"/>
        <v>47.45762711864407</v>
      </c>
      <c r="B35" s="132" t="s">
        <v>17</v>
      </c>
      <c r="C35" s="163">
        <f t="shared" si="1"/>
        <v>28</v>
      </c>
      <c r="D35" s="163">
        <f>U23</f>
        <v>31</v>
      </c>
      <c r="E35" s="164">
        <f t="shared" si="2"/>
        <v>59</v>
      </c>
      <c r="F35" s="192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</row>
    <row r="36" spans="1:33" s="2" customFormat="1" ht="34.5" customHeight="1">
      <c r="A36" s="170">
        <f t="shared" si="0"/>
        <v>52.30769230769231</v>
      </c>
      <c r="B36" s="132" t="s">
        <v>2</v>
      </c>
      <c r="C36" s="163">
        <f t="shared" si="1"/>
        <v>34</v>
      </c>
      <c r="D36" s="163">
        <f>W23</f>
        <v>31</v>
      </c>
      <c r="E36" s="164">
        <f t="shared" si="2"/>
        <v>65</v>
      </c>
      <c r="F36" s="192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</row>
    <row r="37" spans="1:33" s="2" customFormat="1" ht="34.5" customHeight="1">
      <c r="A37" s="170">
        <f t="shared" si="0"/>
        <v>63.013698630136986</v>
      </c>
      <c r="B37" s="132" t="s">
        <v>39</v>
      </c>
      <c r="C37" s="163">
        <f t="shared" si="1"/>
        <v>46</v>
      </c>
      <c r="D37" s="163">
        <f>Y23</f>
        <v>27</v>
      </c>
      <c r="E37" s="164">
        <f t="shared" si="2"/>
        <v>73</v>
      </c>
      <c r="F37" s="192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</row>
    <row r="38" spans="1:33" s="2" customFormat="1" ht="34.5" customHeight="1">
      <c r="A38" s="170">
        <f t="shared" si="0"/>
        <v>50.60240963855422</v>
      </c>
      <c r="B38" s="132" t="s">
        <v>127</v>
      </c>
      <c r="C38" s="163">
        <f t="shared" si="1"/>
        <v>42</v>
      </c>
      <c r="D38" s="163">
        <f>AA23</f>
        <v>41</v>
      </c>
      <c r="E38" s="164">
        <f t="shared" si="2"/>
        <v>83</v>
      </c>
      <c r="F38" s="192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</row>
    <row r="39" spans="1:33" s="2" customFormat="1" ht="34.5" customHeight="1">
      <c r="A39" s="170">
        <f t="shared" si="0"/>
        <v>54.255319148936174</v>
      </c>
      <c r="B39" s="132" t="s">
        <v>5</v>
      </c>
      <c r="C39" s="163">
        <f t="shared" si="1"/>
        <v>51</v>
      </c>
      <c r="D39" s="163">
        <f>AC23</f>
        <v>43</v>
      </c>
      <c r="E39" s="164">
        <f t="shared" si="2"/>
        <v>94</v>
      </c>
      <c r="F39" s="192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</row>
    <row r="40" spans="1:33" s="2" customFormat="1" ht="34.5" customHeight="1">
      <c r="A40" s="170">
        <f t="shared" si="0"/>
        <v>55</v>
      </c>
      <c r="B40" s="132" t="s">
        <v>6</v>
      </c>
      <c r="C40" s="163">
        <f>C17</f>
        <v>55</v>
      </c>
      <c r="D40" s="163">
        <f>AE23</f>
        <v>45</v>
      </c>
      <c r="E40" s="164">
        <f t="shared" si="2"/>
        <v>100</v>
      </c>
      <c r="F40" s="192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</row>
    <row r="41" spans="1:33" s="2" customFormat="1" ht="34.5" customHeight="1">
      <c r="A41" s="170">
        <f t="shared" si="0"/>
        <v>54.639175257731964</v>
      </c>
      <c r="B41" s="132" t="s">
        <v>128</v>
      </c>
      <c r="C41" s="163">
        <f>C18</f>
        <v>53</v>
      </c>
      <c r="D41" s="163">
        <f>AG23</f>
        <v>44</v>
      </c>
      <c r="E41" s="164">
        <f t="shared" si="2"/>
        <v>97</v>
      </c>
      <c r="F41" s="192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</row>
    <row r="42" spans="3:5" ht="30" customHeight="1">
      <c r="C42" s="165">
        <f>SUM(C27:C41)</f>
        <v>663.5</v>
      </c>
      <c r="D42" s="165">
        <f>SUM(D27:D41)</f>
        <v>585.5</v>
      </c>
      <c r="E42" s="166">
        <f>SUM(C42+D42)</f>
        <v>1249</v>
      </c>
    </row>
  </sheetData>
  <mergeCells count="15">
    <mergeCell ref="AD3:AE3"/>
    <mergeCell ref="AF3:AG3"/>
    <mergeCell ref="D3:E3"/>
    <mergeCell ref="F3:G3"/>
    <mergeCell ref="H3:I3"/>
    <mergeCell ref="J3:K3"/>
    <mergeCell ref="L3:M3"/>
    <mergeCell ref="N3:O3"/>
    <mergeCell ref="P3:Q3"/>
    <mergeCell ref="AB3:AC3"/>
    <mergeCell ref="R3:S3"/>
    <mergeCell ref="T3:U3"/>
    <mergeCell ref="V3:W3"/>
    <mergeCell ref="Z3:AA3"/>
    <mergeCell ref="X3:Y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22">
      <selection activeCell="E31" sqref="E31"/>
    </sheetView>
  </sheetViews>
  <sheetFormatPr defaultColWidth="9.140625" defaultRowHeight="19.5" customHeight="1"/>
  <cols>
    <col min="1" max="1" width="18.7109375" style="8" customWidth="1"/>
    <col min="2" max="2" width="9.140625" style="15" customWidth="1"/>
    <col min="3" max="3" width="12.421875" style="15" bestFit="1" customWidth="1"/>
    <col min="4" max="4" width="12.00390625" style="15" bestFit="1" customWidth="1"/>
    <col min="5" max="5" width="9.140625" style="15" customWidth="1"/>
    <col min="6" max="6" width="11.140625" style="15" bestFit="1" customWidth="1"/>
    <col min="7" max="7" width="11.140625" style="15" customWidth="1"/>
    <col min="8" max="8" width="10.57421875" style="15" bestFit="1" customWidth="1"/>
    <col min="9" max="18" width="9.140625" style="15" customWidth="1"/>
    <col min="19" max="16384" width="9.140625" style="31" customWidth="1"/>
  </cols>
  <sheetData>
    <row r="1" spans="1:18" ht="22.5">
      <c r="A1" s="134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136"/>
    </row>
    <row r="2" spans="1:19" ht="137.25">
      <c r="A2" s="17" t="s">
        <v>13</v>
      </c>
      <c r="B2" s="43" t="s">
        <v>14</v>
      </c>
      <c r="C2" s="43" t="s">
        <v>3</v>
      </c>
      <c r="D2" s="43" t="s">
        <v>0</v>
      </c>
      <c r="E2" s="43" t="s">
        <v>1</v>
      </c>
      <c r="F2" s="43" t="s">
        <v>15</v>
      </c>
      <c r="G2" s="43" t="s">
        <v>16</v>
      </c>
      <c r="H2" s="43" t="s">
        <v>4</v>
      </c>
      <c r="I2" s="43" t="s">
        <v>36</v>
      </c>
      <c r="J2" s="43" t="s">
        <v>37</v>
      </c>
      <c r="K2" s="43" t="s">
        <v>17</v>
      </c>
      <c r="L2" s="43" t="s">
        <v>2</v>
      </c>
      <c r="M2" s="43" t="s">
        <v>243</v>
      </c>
      <c r="N2" s="43" t="s">
        <v>39</v>
      </c>
      <c r="O2" s="43" t="s">
        <v>127</v>
      </c>
      <c r="P2" s="43" t="s">
        <v>5</v>
      </c>
      <c r="Q2" s="43" t="s">
        <v>6</v>
      </c>
      <c r="R2" s="43" t="s">
        <v>128</v>
      </c>
      <c r="S2" s="87" t="s">
        <v>147</v>
      </c>
    </row>
    <row r="3" spans="1:19" ht="19.5" customHeight="1">
      <c r="A3" s="20">
        <v>40792</v>
      </c>
      <c r="B3" s="21">
        <v>1</v>
      </c>
      <c r="C3" s="21">
        <f>fixtures!C17</f>
        <v>2</v>
      </c>
      <c r="D3" s="21">
        <f>fixtures!B15</f>
        <v>3</v>
      </c>
      <c r="E3" s="21">
        <f>fixtures!B16</f>
        <v>3</v>
      </c>
      <c r="F3" s="21">
        <f>fixtures!C21</f>
        <v>1</v>
      </c>
      <c r="G3" s="21">
        <f>fixtures!B17</f>
        <v>4</v>
      </c>
      <c r="H3" s="21">
        <f>fixtures!C20</f>
        <v>2</v>
      </c>
      <c r="I3" s="21">
        <f>fixtures!C15</f>
        <v>3</v>
      </c>
      <c r="J3" s="21">
        <f>fixtures!B18</f>
        <v>2</v>
      </c>
      <c r="K3" s="21">
        <f>fixtures!B19</f>
        <v>4</v>
      </c>
      <c r="L3" s="21">
        <f>fixtures!B20</f>
        <v>4</v>
      </c>
      <c r="M3" s="21" t="s">
        <v>186</v>
      </c>
      <c r="N3" s="21">
        <f>fixtures!B21</f>
        <v>5</v>
      </c>
      <c r="O3" s="21">
        <f>fixtures!C19</f>
        <v>2</v>
      </c>
      <c r="P3" s="21">
        <f>fixtures!C16</f>
        <v>3</v>
      </c>
      <c r="Q3" s="21">
        <f>fixtures!C18</f>
        <v>4</v>
      </c>
      <c r="R3" s="21" t="s">
        <v>186</v>
      </c>
      <c r="S3" s="86">
        <f>SUM(C3:R3)</f>
        <v>42</v>
      </c>
    </row>
    <row r="4" spans="1:19" ht="19.5" customHeight="1">
      <c r="A4" s="20">
        <v>40799</v>
      </c>
      <c r="B4" s="21">
        <v>2</v>
      </c>
      <c r="C4" s="21">
        <f>fixtures!H15</f>
        <v>0</v>
      </c>
      <c r="D4" s="21">
        <f>fixtures!G15</f>
        <v>6</v>
      </c>
      <c r="E4" s="21">
        <f>fixtures!H17</f>
        <v>5</v>
      </c>
      <c r="F4" s="21">
        <f>fixtures!H21</f>
        <v>3</v>
      </c>
      <c r="G4" s="21">
        <f>fixtures!G16</f>
        <v>5</v>
      </c>
      <c r="H4" s="21">
        <f>fixtures!G17</f>
        <v>1</v>
      </c>
      <c r="I4" s="21">
        <f>fixtures!G18</f>
        <v>3</v>
      </c>
      <c r="J4" s="21" t="s">
        <v>186</v>
      </c>
      <c r="K4" s="21">
        <f>fixtures!H18</f>
        <v>3</v>
      </c>
      <c r="L4" s="21">
        <f>fixtures!H22</f>
        <v>3</v>
      </c>
      <c r="M4" s="21" t="s">
        <v>186</v>
      </c>
      <c r="N4" s="21">
        <f>fixtures!H16</f>
        <v>1</v>
      </c>
      <c r="O4" s="21">
        <f>fixtures!G20</f>
        <v>2</v>
      </c>
      <c r="P4" s="21">
        <f>fixtures!G21</f>
        <v>3</v>
      </c>
      <c r="Q4" s="21">
        <f>fixtures!G22</f>
        <v>3</v>
      </c>
      <c r="R4" s="21">
        <f>fixtures!H20</f>
        <v>4</v>
      </c>
      <c r="S4" s="86">
        <f aca="true" t="shared" si="0" ref="S4:S32">SUM(C4:R4)</f>
        <v>42</v>
      </c>
    </row>
    <row r="5" spans="1:19" ht="19.5" customHeight="1">
      <c r="A5" s="20">
        <v>40806</v>
      </c>
      <c r="B5" s="21">
        <v>3</v>
      </c>
      <c r="C5" s="21">
        <f>fixtures!C34</f>
        <v>1</v>
      </c>
      <c r="D5" s="21" t="str">
        <f>fixtures!B28</f>
        <v>V</v>
      </c>
      <c r="E5" s="21">
        <f>fixtures!C30</f>
        <v>5</v>
      </c>
      <c r="F5" s="21">
        <f>fixtures!B29</f>
        <v>1</v>
      </c>
      <c r="G5" s="21">
        <f>fixtures!C29</f>
        <v>5</v>
      </c>
      <c r="H5" s="21">
        <f>fixtures!C35</f>
        <v>4</v>
      </c>
      <c r="I5" s="21">
        <f>fixtures!C32</f>
        <v>4</v>
      </c>
      <c r="J5" s="21">
        <f>fixtures!B30</f>
        <v>1</v>
      </c>
      <c r="K5" s="21">
        <f>fixtures!B31</f>
        <v>1</v>
      </c>
      <c r="L5" s="21">
        <f>fixtures!B32</f>
        <v>2</v>
      </c>
      <c r="M5" s="21" t="s">
        <v>186</v>
      </c>
      <c r="N5" s="21">
        <f>fixtures!B33</f>
        <v>1</v>
      </c>
      <c r="O5" s="21">
        <f>fixtures!B34</f>
        <v>5</v>
      </c>
      <c r="P5" s="21">
        <f>fixtures!C33</f>
        <v>5</v>
      </c>
      <c r="Q5" s="21">
        <f>fixtures!C31</f>
        <v>5</v>
      </c>
      <c r="R5" s="21">
        <f>fixtures!B35</f>
        <v>2</v>
      </c>
      <c r="S5" s="86">
        <f t="shared" si="0"/>
        <v>42</v>
      </c>
    </row>
    <row r="6" spans="1:19" ht="19.5" customHeight="1">
      <c r="A6" s="20">
        <v>40813</v>
      </c>
      <c r="B6" s="21">
        <v>4</v>
      </c>
      <c r="C6" s="21">
        <f>fixtures!G28</f>
        <v>5</v>
      </c>
      <c r="D6" s="21">
        <f>fixtures!H35</f>
        <v>2</v>
      </c>
      <c r="E6" s="21" t="str">
        <f>fixtures!G29</f>
        <v>V</v>
      </c>
      <c r="F6" s="21">
        <f>fixtures!G30</f>
        <v>5</v>
      </c>
      <c r="G6" s="21">
        <f>fixtures!H32</f>
        <v>3</v>
      </c>
      <c r="H6" s="21">
        <f>fixtures!H34</f>
        <v>1</v>
      </c>
      <c r="I6" s="21">
        <f>fixtures!H28</f>
        <v>1</v>
      </c>
      <c r="J6" s="21">
        <f>fixtures!G31</f>
        <v>4</v>
      </c>
      <c r="K6" s="21">
        <f>fixtures!G32</f>
        <v>3</v>
      </c>
      <c r="L6" s="21">
        <f>fixtures!H33</f>
        <v>5</v>
      </c>
      <c r="M6" s="21" t="s">
        <v>186</v>
      </c>
      <c r="N6" s="21">
        <f>fixtures!G33</f>
        <v>1</v>
      </c>
      <c r="O6" s="21">
        <f>fixtures!H30</f>
        <v>1</v>
      </c>
      <c r="P6" s="21">
        <f>fixtures!H31</f>
        <v>2</v>
      </c>
      <c r="Q6" s="21">
        <f>fixtures!G34</f>
        <v>5</v>
      </c>
      <c r="R6" s="21">
        <f>fixtures!G35</f>
        <v>4</v>
      </c>
      <c r="S6" s="86">
        <f t="shared" si="0"/>
        <v>42</v>
      </c>
    </row>
    <row r="7" spans="1:19" ht="19.5" customHeight="1">
      <c r="A7" s="20">
        <v>40820</v>
      </c>
      <c r="B7" s="21">
        <v>5</v>
      </c>
      <c r="C7" s="21" t="str">
        <f>fixtures!C46</f>
        <v>V</v>
      </c>
      <c r="D7" s="21">
        <f>fixtures!B41</f>
        <v>2</v>
      </c>
      <c r="E7" s="21">
        <f>fixtures!B42</f>
        <v>1</v>
      </c>
      <c r="F7" s="21">
        <f>fixtures!B43</f>
        <v>5</v>
      </c>
      <c r="G7" s="21">
        <f>fixtures!C41</f>
        <v>4</v>
      </c>
      <c r="H7" s="21">
        <f>fixtures!B44</f>
        <v>1</v>
      </c>
      <c r="I7" s="21">
        <f>fixtures!B45</f>
        <v>5</v>
      </c>
      <c r="J7" s="21">
        <f>fixtures!C48</f>
        <v>1</v>
      </c>
      <c r="K7" s="21">
        <f>fixtures!C43</f>
        <v>1</v>
      </c>
      <c r="L7" s="21">
        <f>fixtures!C47</f>
        <v>2</v>
      </c>
      <c r="M7" s="21" t="s">
        <v>186</v>
      </c>
      <c r="N7" s="21">
        <f>fixtures!C45</f>
        <v>1</v>
      </c>
      <c r="O7" s="21">
        <f>fixtures!B47</f>
        <v>4</v>
      </c>
      <c r="P7" s="21">
        <f>fixtures!C44</f>
        <v>5</v>
      </c>
      <c r="Q7" s="21">
        <f>fixtures!C42</f>
        <v>5</v>
      </c>
      <c r="R7" s="21">
        <f>fixtures!B48</f>
        <v>5</v>
      </c>
      <c r="S7" s="86">
        <f t="shared" si="0"/>
        <v>42</v>
      </c>
    </row>
    <row r="8" spans="1:19" ht="19.5" customHeight="1">
      <c r="A8" s="20">
        <v>40827</v>
      </c>
      <c r="B8" s="21">
        <v>6</v>
      </c>
      <c r="C8" s="21">
        <f>fixtures!G41</f>
        <v>3</v>
      </c>
      <c r="D8" s="21">
        <f>fixtures!H47</f>
        <v>4</v>
      </c>
      <c r="E8" s="21">
        <f>fixtures!H42</f>
        <v>4</v>
      </c>
      <c r="F8" s="21">
        <f>fixtures!H45</f>
        <v>5</v>
      </c>
      <c r="G8" s="21">
        <f>fixtures!G42</f>
        <v>2</v>
      </c>
      <c r="H8" s="21">
        <f>fixtures!H44</f>
        <v>5</v>
      </c>
      <c r="I8" s="21">
        <f>fixtures!G43</f>
        <v>1</v>
      </c>
      <c r="J8" s="21">
        <f>fixtures!H43</f>
        <v>5</v>
      </c>
      <c r="K8" s="21">
        <f>fixtures!G44</f>
        <v>1</v>
      </c>
      <c r="L8" s="21">
        <f>fixtures!G45</f>
        <v>1</v>
      </c>
      <c r="M8" s="21" t="s">
        <v>186</v>
      </c>
      <c r="N8" s="21">
        <f>fixtures!H41</f>
        <v>3</v>
      </c>
      <c r="O8" s="21">
        <f>fixtures!G47</f>
        <v>2</v>
      </c>
      <c r="P8" s="21">
        <f>fixtures!G48</f>
        <v>4</v>
      </c>
      <c r="Q8" s="21" t="s">
        <v>186</v>
      </c>
      <c r="R8" s="21">
        <f>fixtures!H48</f>
        <v>2</v>
      </c>
      <c r="S8" s="86">
        <f t="shared" si="0"/>
        <v>42</v>
      </c>
    </row>
    <row r="9" spans="1:19" ht="19.5" customHeight="1">
      <c r="A9" s="20">
        <v>40834</v>
      </c>
      <c r="B9" s="21">
        <v>7</v>
      </c>
      <c r="C9" s="21">
        <f>fixtures!B54</f>
        <v>3</v>
      </c>
      <c r="D9" s="21">
        <f>fixtures!C61</f>
        <v>0</v>
      </c>
      <c r="E9" s="21">
        <f>fixtures!B55</f>
        <v>5</v>
      </c>
      <c r="F9" s="21">
        <f>fixtures!C57</f>
        <v>5</v>
      </c>
      <c r="G9" s="21">
        <f>fixtures!B56</f>
        <v>2</v>
      </c>
      <c r="H9" s="21">
        <f>fixtures!B57</f>
        <v>1</v>
      </c>
      <c r="I9" s="21">
        <f>fixtures!C56</f>
        <v>4</v>
      </c>
      <c r="J9" s="21">
        <f>fixtures!B58</f>
        <v>6</v>
      </c>
      <c r="K9" s="21" t="str">
        <f>fixtures!B59</f>
        <v>V</v>
      </c>
      <c r="L9" s="21">
        <f>fixtures!C58</f>
        <v>0</v>
      </c>
      <c r="M9" s="21" t="s">
        <v>186</v>
      </c>
      <c r="N9" s="21">
        <f>fixtures!B60</f>
        <v>4</v>
      </c>
      <c r="O9" s="21">
        <f>fixtures!C55</f>
        <v>1</v>
      </c>
      <c r="P9" s="21">
        <f>fixtures!C54</f>
        <v>3</v>
      </c>
      <c r="Q9" s="21">
        <f>fixtures!B61</f>
        <v>6</v>
      </c>
      <c r="R9" s="21">
        <f>fixtures!C60</f>
        <v>2</v>
      </c>
      <c r="S9" s="86">
        <f t="shared" si="0"/>
        <v>42</v>
      </c>
    </row>
    <row r="10" spans="1:19" ht="19.5" customHeight="1">
      <c r="A10" s="20">
        <v>40841</v>
      </c>
      <c r="B10" s="21">
        <v>8</v>
      </c>
      <c r="C10" s="21">
        <f>fixtures!H56</f>
        <v>2</v>
      </c>
      <c r="D10" s="21">
        <f>fixtures!G54</f>
        <v>4</v>
      </c>
      <c r="E10" s="21">
        <f>fixtures!H58</f>
        <v>3</v>
      </c>
      <c r="F10" s="21">
        <f>fixtures!G55</f>
        <v>5</v>
      </c>
      <c r="G10" s="21" t="s">
        <v>186</v>
      </c>
      <c r="H10" s="21">
        <f>fixtures!G56</f>
        <v>4</v>
      </c>
      <c r="I10" s="21">
        <f>fixtures!H55</f>
        <v>1</v>
      </c>
      <c r="J10" s="21">
        <f>fixtures!G57</f>
        <v>1</v>
      </c>
      <c r="K10" s="21">
        <f>fixtures!H60</f>
        <v>3</v>
      </c>
      <c r="L10" s="21">
        <f>fixtures!G58</f>
        <v>3</v>
      </c>
      <c r="M10" s="21" t="s">
        <v>186</v>
      </c>
      <c r="N10" s="21">
        <f>fixtures!H54</f>
        <v>2</v>
      </c>
      <c r="O10" s="21">
        <f>fixtures!H57</f>
        <v>5</v>
      </c>
      <c r="P10" s="21">
        <f>fixtures!G60</f>
        <v>3</v>
      </c>
      <c r="Q10" s="21">
        <f>fixtures!H61</f>
        <v>2</v>
      </c>
      <c r="R10" s="21">
        <f>fixtures!G61</f>
        <v>4</v>
      </c>
      <c r="S10" s="86">
        <f t="shared" si="0"/>
        <v>42</v>
      </c>
    </row>
    <row r="11" spans="1:19" ht="19.5" customHeight="1">
      <c r="A11" s="20">
        <v>40848</v>
      </c>
      <c r="B11" s="21">
        <v>9</v>
      </c>
      <c r="C11" s="21">
        <f>fixtures!B67</f>
        <v>4</v>
      </c>
      <c r="D11" s="21">
        <f>fixtures!C69</f>
        <v>2.5</v>
      </c>
      <c r="E11" s="21">
        <f>fixtures!C70</f>
        <v>2</v>
      </c>
      <c r="F11" s="21" t="s">
        <v>186</v>
      </c>
      <c r="G11" s="21">
        <f>fixtures!C74</f>
        <v>0</v>
      </c>
      <c r="H11" s="21">
        <f>fixtures!B69</f>
        <v>3.5</v>
      </c>
      <c r="I11" s="21">
        <f>fixtures!B70</f>
        <v>4</v>
      </c>
      <c r="J11" s="21">
        <f>fixtures!C72</f>
        <v>1</v>
      </c>
      <c r="K11" s="21">
        <f>fixtures!B71</f>
        <v>0</v>
      </c>
      <c r="L11" s="21">
        <f>fixtures!C67</f>
        <v>2</v>
      </c>
      <c r="M11" s="21" t="s">
        <v>186</v>
      </c>
      <c r="N11" s="21">
        <f>fixtures!B72</f>
        <v>5</v>
      </c>
      <c r="O11" s="21">
        <f>fixtures!B73</f>
        <v>1</v>
      </c>
      <c r="P11" s="21">
        <f>fixtures!C73</f>
        <v>5</v>
      </c>
      <c r="Q11" s="21">
        <f>fixtures!B74</f>
        <v>6</v>
      </c>
      <c r="R11" s="21">
        <f>fixtures!C71</f>
        <v>6</v>
      </c>
      <c r="S11" s="86">
        <f t="shared" si="0"/>
        <v>42</v>
      </c>
    </row>
    <row r="12" spans="1:19" ht="19.5" customHeight="1">
      <c r="A12" s="20">
        <v>40855</v>
      </c>
      <c r="B12" s="21">
        <v>10</v>
      </c>
      <c r="C12" s="21">
        <f>fixtures!H68</f>
        <v>2</v>
      </c>
      <c r="D12" s="21">
        <f>fixtures!G67</f>
        <v>4</v>
      </c>
      <c r="E12" s="21">
        <f>fixtures!G68</f>
        <v>4</v>
      </c>
      <c r="F12" s="21">
        <f>fixtures!H74</f>
        <v>2</v>
      </c>
      <c r="G12" s="21">
        <f>fixtures!G69</f>
        <v>3</v>
      </c>
      <c r="H12" s="21">
        <f>fixtures!H70</f>
        <v>3</v>
      </c>
      <c r="I12" s="21">
        <f>fixtures!G70</f>
        <v>3</v>
      </c>
      <c r="J12" s="21">
        <f>fixtures!H67</f>
        <v>2</v>
      </c>
      <c r="K12" s="21">
        <f>fixtures!G71</f>
        <v>2</v>
      </c>
      <c r="L12" s="21" t="s">
        <v>186</v>
      </c>
      <c r="M12" s="21" t="s">
        <v>186</v>
      </c>
      <c r="N12" s="21">
        <f>fixtures!H71</f>
        <v>4</v>
      </c>
      <c r="O12" s="21">
        <f>fixtures!H73</f>
        <v>4</v>
      </c>
      <c r="P12" s="21">
        <f>fixtures!H69</f>
        <v>3</v>
      </c>
      <c r="Q12" s="21">
        <f>fixtures!G73</f>
        <v>2</v>
      </c>
      <c r="R12" s="21">
        <f>fixtures!G74</f>
        <v>4</v>
      </c>
      <c r="S12" s="86">
        <f t="shared" si="0"/>
        <v>42</v>
      </c>
    </row>
    <row r="13" spans="1:19" ht="19.5" customHeight="1">
      <c r="A13" s="20">
        <v>40862</v>
      </c>
      <c r="B13" s="21">
        <v>11</v>
      </c>
      <c r="C13" s="21">
        <f>fixtures!B80</f>
        <v>3</v>
      </c>
      <c r="D13" s="21">
        <f>fixtures!C85</f>
        <v>5</v>
      </c>
      <c r="E13" s="21">
        <f>fixtures!C86</f>
        <v>4</v>
      </c>
      <c r="F13" s="21">
        <f>fixtures!C80</f>
        <v>3</v>
      </c>
      <c r="G13" s="21">
        <f>fixtures!B81</f>
        <v>0</v>
      </c>
      <c r="H13" s="21" t="s">
        <v>186</v>
      </c>
      <c r="I13" s="85">
        <f>fixtures!B83</f>
        <v>3</v>
      </c>
      <c r="J13" s="21">
        <f>fixtures!C84</f>
        <v>5</v>
      </c>
      <c r="K13" s="21">
        <f>fixtures!B84</f>
        <v>1</v>
      </c>
      <c r="L13" s="21">
        <f>fixtures!B85</f>
        <v>1</v>
      </c>
      <c r="M13" s="21" t="s">
        <v>186</v>
      </c>
      <c r="N13" s="21">
        <f>fixtures!B86</f>
        <v>2</v>
      </c>
      <c r="O13" s="21">
        <f>fixtures!C83</f>
        <v>3</v>
      </c>
      <c r="P13" s="21">
        <f>fixtures!B87</f>
        <v>4</v>
      </c>
      <c r="Q13" s="21">
        <f>fixtures!C87</f>
        <v>2</v>
      </c>
      <c r="R13" s="21">
        <f>fixtures!C81</f>
        <v>6</v>
      </c>
      <c r="S13" s="86">
        <f t="shared" si="0"/>
        <v>42</v>
      </c>
    </row>
    <row r="14" spans="1:19" ht="19.5" customHeight="1">
      <c r="A14" s="20">
        <v>40869</v>
      </c>
      <c r="B14" s="21">
        <v>12</v>
      </c>
      <c r="C14" s="21">
        <f>fixtures!G80</f>
        <v>4</v>
      </c>
      <c r="D14" s="21">
        <f>fixtures!H82</f>
        <v>2</v>
      </c>
      <c r="E14" s="21">
        <f>fixtures!G81</f>
        <v>3</v>
      </c>
      <c r="F14" s="21">
        <f>fixtures!G82</f>
        <v>4</v>
      </c>
      <c r="G14" s="21">
        <f>fixtures!H83</f>
        <v>5</v>
      </c>
      <c r="H14" s="21">
        <f>fixtures!H84</f>
        <v>2</v>
      </c>
      <c r="I14" s="21">
        <f>fixtures!H86</f>
        <v>2</v>
      </c>
      <c r="J14" s="21">
        <f>fixtures!G83</f>
        <v>1</v>
      </c>
      <c r="K14" s="21">
        <f>fixtures!H81</f>
        <v>3</v>
      </c>
      <c r="L14" s="21">
        <f>fixtures!H87</f>
        <v>1</v>
      </c>
      <c r="M14" s="21" t="s">
        <v>186</v>
      </c>
      <c r="N14" s="21">
        <f>fixtures!G84</f>
        <v>4</v>
      </c>
      <c r="O14" s="21" t="s">
        <v>186</v>
      </c>
      <c r="P14" s="21">
        <f>fixtures!G86</f>
        <v>4</v>
      </c>
      <c r="Q14" s="21">
        <f>fixtures!H80</f>
        <v>2</v>
      </c>
      <c r="R14" s="21">
        <f>fixtures!G87</f>
        <v>5</v>
      </c>
      <c r="S14" s="86">
        <f t="shared" si="0"/>
        <v>42</v>
      </c>
    </row>
    <row r="15" spans="1:19" ht="19.5" customHeight="1">
      <c r="A15" s="20">
        <v>40876</v>
      </c>
      <c r="B15" s="21">
        <v>13</v>
      </c>
      <c r="C15" s="21">
        <f>fixtures!C97</f>
        <v>4</v>
      </c>
      <c r="D15" s="21">
        <f>fixtures!B93</f>
        <v>4</v>
      </c>
      <c r="E15" s="21">
        <f>fixtures!C93</f>
        <v>2</v>
      </c>
      <c r="F15" s="21">
        <f>fixtures!B94</f>
        <v>4</v>
      </c>
      <c r="G15" s="21">
        <f>fixtures!C98</f>
        <v>5</v>
      </c>
      <c r="H15" s="21">
        <f>fixtures!B95</f>
        <v>3</v>
      </c>
      <c r="I15" s="21">
        <f>fixtures!B96</f>
        <v>1</v>
      </c>
      <c r="J15" s="21">
        <f>fixtures!C94</f>
        <v>2</v>
      </c>
      <c r="K15" s="21">
        <f>fixtures!B97</f>
        <v>2</v>
      </c>
      <c r="L15" s="21">
        <f>fixtures!B98</f>
        <v>1</v>
      </c>
      <c r="M15" s="21" t="s">
        <v>186</v>
      </c>
      <c r="N15" s="21">
        <f>fixtures!C100</f>
        <v>0</v>
      </c>
      <c r="O15" s="21">
        <f>fixtures!C95</f>
        <v>3</v>
      </c>
      <c r="P15" s="21" t="s">
        <v>186</v>
      </c>
      <c r="Q15" s="21">
        <f>fixtures!B100</f>
        <v>6</v>
      </c>
      <c r="R15" s="21">
        <f>fixtures!C96</f>
        <v>5</v>
      </c>
      <c r="S15" s="86">
        <f t="shared" si="0"/>
        <v>42</v>
      </c>
    </row>
    <row r="16" spans="1:19" ht="19.5" customHeight="1">
      <c r="A16" s="20">
        <v>40883</v>
      </c>
      <c r="B16" s="21">
        <v>14</v>
      </c>
      <c r="C16" s="21">
        <f>fixtures!H95</f>
        <v>1</v>
      </c>
      <c r="D16" s="21">
        <f>fixtures!G93</f>
        <v>2</v>
      </c>
      <c r="E16" s="21">
        <f>fixtures!H100</f>
        <v>2</v>
      </c>
      <c r="F16" s="21">
        <f>fixtures!H99</f>
        <v>6</v>
      </c>
      <c r="G16" s="21">
        <f>fixtures!G94</f>
        <v>4</v>
      </c>
      <c r="H16" s="21">
        <f>fixtures!H94</f>
        <v>2</v>
      </c>
      <c r="I16" s="21" t="s">
        <v>186</v>
      </c>
      <c r="J16" s="21">
        <f>fixtures!G95</f>
        <v>5</v>
      </c>
      <c r="K16" s="21">
        <f>fixtures!H93</f>
        <v>4</v>
      </c>
      <c r="L16" s="21">
        <f>fixtures!G96</f>
        <v>2</v>
      </c>
      <c r="M16" s="21" t="s">
        <v>186</v>
      </c>
      <c r="N16" s="21">
        <f>fixtures!H98</f>
        <v>3</v>
      </c>
      <c r="O16" s="21">
        <f>fixtures!G98</f>
        <v>3</v>
      </c>
      <c r="P16" s="21">
        <f>fixtures!H96</f>
        <v>4</v>
      </c>
      <c r="Q16" s="21">
        <f>fixtures!G99</f>
        <v>0</v>
      </c>
      <c r="R16" s="21">
        <f>fixtures!G100</f>
        <v>4</v>
      </c>
      <c r="S16" s="86">
        <f t="shared" si="0"/>
        <v>42</v>
      </c>
    </row>
    <row r="17" spans="1:19" ht="19.5" customHeight="1" thickBot="1">
      <c r="A17" s="62">
        <v>40890</v>
      </c>
      <c r="B17" s="51">
        <v>15</v>
      </c>
      <c r="C17" s="51">
        <f>fixtures!B106</f>
        <v>5</v>
      </c>
      <c r="D17" s="51">
        <f>fixtures!C113</f>
        <v>2</v>
      </c>
      <c r="E17" s="51">
        <f>fixtures!B107</f>
        <v>1</v>
      </c>
      <c r="F17" s="51">
        <f>fixtures!C107</f>
        <v>5</v>
      </c>
      <c r="G17" s="51">
        <f>fixtures!B108</f>
        <v>2</v>
      </c>
      <c r="H17" s="51">
        <f>fixtures!B109</f>
        <v>2</v>
      </c>
      <c r="I17" s="51">
        <f>fixtures!B110</f>
        <v>5</v>
      </c>
      <c r="J17" s="51">
        <f>fixtures!C109</f>
        <v>4</v>
      </c>
      <c r="K17" s="51">
        <f>fixtures!C111</f>
        <v>3</v>
      </c>
      <c r="L17" s="51">
        <f>fixtures!B111</f>
        <v>3</v>
      </c>
      <c r="M17" s="51" t="s">
        <v>186</v>
      </c>
      <c r="N17" s="51" t="s">
        <v>186</v>
      </c>
      <c r="O17" s="51">
        <f>fixtures!C108</f>
        <v>4</v>
      </c>
      <c r="P17" s="51">
        <f>fixtures!B113</f>
        <v>4</v>
      </c>
      <c r="Q17" s="51">
        <f>fixtures!C110</f>
        <v>1</v>
      </c>
      <c r="R17" s="51">
        <f>fixtures!C106</f>
        <v>1</v>
      </c>
      <c r="S17" s="86">
        <f t="shared" si="0"/>
        <v>42</v>
      </c>
    </row>
    <row r="18" spans="1:19" ht="19.5" customHeight="1">
      <c r="A18" s="49">
        <v>40897</v>
      </c>
      <c r="B18" s="50">
        <v>16</v>
      </c>
      <c r="C18" s="50">
        <f>fixtures!G106</f>
        <v>0</v>
      </c>
      <c r="D18" s="50">
        <f>fixtures!H108</f>
        <v>1</v>
      </c>
      <c r="E18" s="50">
        <f>fixtures!H112</f>
        <v>3</v>
      </c>
      <c r="F18" s="50">
        <f>fixtures!G107</f>
        <v>5</v>
      </c>
      <c r="G18" s="50">
        <f>fixtures!H106</f>
        <v>6</v>
      </c>
      <c r="H18" s="50">
        <f>fixtures!G109</f>
        <v>2</v>
      </c>
      <c r="I18" s="50">
        <f>fixtures!G108</f>
        <v>5</v>
      </c>
      <c r="J18" s="50">
        <f>fixtures!H113</f>
        <v>2</v>
      </c>
      <c r="K18" s="50">
        <f>fixtures!H111</f>
        <v>2</v>
      </c>
      <c r="L18" s="50">
        <f>fixtures!H109</f>
        <v>4</v>
      </c>
      <c r="M18" s="50" t="s">
        <v>186</v>
      </c>
      <c r="N18" s="50">
        <f>fixtures!H107</f>
        <v>1</v>
      </c>
      <c r="O18" s="50">
        <f>fixtures!G111</f>
        <v>4</v>
      </c>
      <c r="P18" s="50">
        <f>fixtures!G112</f>
        <v>3</v>
      </c>
      <c r="Q18" s="50">
        <f>fixtures!G113</f>
        <v>4</v>
      </c>
      <c r="R18" s="50" t="s">
        <v>186</v>
      </c>
      <c r="S18" s="86">
        <f t="shared" si="0"/>
        <v>42</v>
      </c>
    </row>
    <row r="19" spans="1:19" ht="19.5" customHeight="1">
      <c r="A19" s="20">
        <v>40911</v>
      </c>
      <c r="B19" s="21">
        <v>17</v>
      </c>
      <c r="C19" s="21">
        <f>fixtures!B119</f>
        <v>3</v>
      </c>
      <c r="D19" s="21">
        <f>fixtures!C119</f>
        <v>3</v>
      </c>
      <c r="E19" s="21">
        <f>fixtures!B120</f>
        <v>0</v>
      </c>
      <c r="F19" s="21">
        <f>fixtures!B121</f>
        <v>2</v>
      </c>
      <c r="G19" s="21">
        <f>fixtures!C125</f>
        <v>2</v>
      </c>
      <c r="H19" s="21">
        <f>fixtures!C120</f>
        <v>6</v>
      </c>
      <c r="I19" s="21">
        <f>fixtures!C123</f>
        <v>4</v>
      </c>
      <c r="J19" s="21" t="s">
        <v>186</v>
      </c>
      <c r="K19" s="21">
        <f>fixtures!B123</f>
        <v>2</v>
      </c>
      <c r="L19" s="21">
        <f>fixtures!B124</f>
        <v>3</v>
      </c>
      <c r="M19" s="21" t="s">
        <v>186</v>
      </c>
      <c r="N19" s="21">
        <f>fixtures!B125</f>
        <v>4</v>
      </c>
      <c r="O19" s="21">
        <f>fixtures!C126</f>
        <v>4</v>
      </c>
      <c r="P19" s="21">
        <f>fixtures!C121</f>
        <v>4</v>
      </c>
      <c r="Q19" s="21">
        <f>fixtures!C124</f>
        <v>3</v>
      </c>
      <c r="R19" s="21">
        <f>fixtures!B126</f>
        <v>2</v>
      </c>
      <c r="S19" s="86">
        <f t="shared" si="0"/>
        <v>42</v>
      </c>
    </row>
    <row r="20" spans="1:19" ht="19.5" customHeight="1">
      <c r="A20" s="20">
        <v>40918</v>
      </c>
      <c r="B20" s="21">
        <v>18</v>
      </c>
      <c r="C20" s="21">
        <f>fixtures!G119</f>
        <v>2</v>
      </c>
      <c r="D20" s="21" t="s">
        <v>186</v>
      </c>
      <c r="E20" s="21">
        <f>fixtures!G120</f>
        <v>3</v>
      </c>
      <c r="F20" s="21">
        <f>fixtures!H121</f>
        <v>2</v>
      </c>
      <c r="G20" s="21">
        <f>fixtures!G121</f>
        <v>4</v>
      </c>
      <c r="H20" s="21">
        <f>fixtures!G122</f>
        <v>4</v>
      </c>
      <c r="I20" s="21">
        <f>fixtures!G123</f>
        <v>2</v>
      </c>
      <c r="J20" s="21">
        <f>fixtures!H120</f>
        <v>3</v>
      </c>
      <c r="K20" s="21">
        <f>fixtures!H126</f>
        <v>0</v>
      </c>
      <c r="L20" s="21">
        <f>fixtures!H123</f>
        <v>4</v>
      </c>
      <c r="M20" s="21" t="s">
        <v>186</v>
      </c>
      <c r="N20" s="21">
        <f>fixtures!H125</f>
        <v>1</v>
      </c>
      <c r="O20" s="21">
        <f>fixtures!H119</f>
        <v>4</v>
      </c>
      <c r="P20" s="21">
        <f>fixtures!G125</f>
        <v>5</v>
      </c>
      <c r="Q20" s="21">
        <f>fixtures!G126</f>
        <v>6</v>
      </c>
      <c r="R20" s="21">
        <f>fixtures!H122</f>
        <v>2</v>
      </c>
      <c r="S20" s="86">
        <f t="shared" si="0"/>
        <v>42</v>
      </c>
    </row>
    <row r="21" spans="1:19" ht="19.5" customHeight="1">
      <c r="A21" s="20">
        <v>40925</v>
      </c>
      <c r="B21" s="21">
        <v>19</v>
      </c>
      <c r="C21" s="21">
        <f>fixtures!C135</f>
        <v>5</v>
      </c>
      <c r="D21" s="21">
        <f>fixtures!B132</f>
        <v>5</v>
      </c>
      <c r="E21" s="21" t="s">
        <v>186</v>
      </c>
      <c r="F21" s="21">
        <f>fixtures!C138</f>
        <v>3</v>
      </c>
      <c r="G21" s="21">
        <f>fixtures!B133</f>
        <v>5</v>
      </c>
      <c r="H21" s="21">
        <f>fixtures!B134</f>
        <v>1</v>
      </c>
      <c r="I21" s="21">
        <f>fixtures!B135</f>
        <v>1</v>
      </c>
      <c r="J21" s="21">
        <f>fixtures!C139</f>
        <v>5</v>
      </c>
      <c r="K21" s="21">
        <f>fixtures!C133</f>
        <v>1</v>
      </c>
      <c r="L21" s="21">
        <f>fixtures!B136</f>
        <v>4</v>
      </c>
      <c r="M21" s="21" t="s">
        <v>186</v>
      </c>
      <c r="N21" s="21">
        <f>fixtures!C136</f>
        <v>2</v>
      </c>
      <c r="O21" s="21">
        <f>fixtures!B138</f>
        <v>3</v>
      </c>
      <c r="P21" s="21">
        <f>fixtures!B139</f>
        <v>1</v>
      </c>
      <c r="Q21" s="21">
        <f>fixtures!C134</f>
        <v>5</v>
      </c>
      <c r="R21" s="21">
        <f>fixtures!C132</f>
        <v>1</v>
      </c>
      <c r="S21" s="86">
        <f t="shared" si="0"/>
        <v>42</v>
      </c>
    </row>
    <row r="22" spans="1:19" ht="19.5" customHeight="1">
      <c r="A22" s="20">
        <v>40932</v>
      </c>
      <c r="B22" s="21">
        <v>20</v>
      </c>
      <c r="C22" s="21" t="s">
        <v>186</v>
      </c>
      <c r="D22" s="21">
        <f>fixtures!H133</f>
        <v>4</v>
      </c>
      <c r="E22" s="21">
        <f>fixtures!H139</f>
        <v>4</v>
      </c>
      <c r="F22" s="21">
        <f>fixtures!H135</f>
        <v>6</v>
      </c>
      <c r="G22" s="21">
        <f>fixtures!G133</f>
        <v>2</v>
      </c>
      <c r="H22" s="21">
        <f>fixtures!H138</f>
        <v>0</v>
      </c>
      <c r="I22" s="21">
        <f>fixtures!H137</f>
        <v>2</v>
      </c>
      <c r="J22" s="21">
        <f>fixtures!G134</f>
        <v>5</v>
      </c>
      <c r="K22" s="21">
        <f>fixtures!G135</f>
        <v>0</v>
      </c>
      <c r="L22" s="21">
        <f>fixtures!G136</f>
        <v>2</v>
      </c>
      <c r="M22" s="21" t="s">
        <v>186</v>
      </c>
      <c r="N22" s="21">
        <f>fixtures!G137</f>
        <v>4</v>
      </c>
      <c r="O22" s="21">
        <f>fixtures!H136</f>
        <v>4</v>
      </c>
      <c r="P22" s="21">
        <f>fixtures!G138</f>
        <v>6</v>
      </c>
      <c r="Q22" s="21">
        <f>fixtures!G139</f>
        <v>2</v>
      </c>
      <c r="R22" s="21">
        <f>fixtures!H134</f>
        <v>1</v>
      </c>
      <c r="S22" s="86">
        <f t="shared" si="0"/>
        <v>42</v>
      </c>
    </row>
    <row r="23" spans="1:19" ht="19.5" customHeight="1">
      <c r="A23" s="20">
        <v>40939</v>
      </c>
      <c r="B23" s="21">
        <v>21</v>
      </c>
      <c r="C23" s="21">
        <f>fixtures!C150</f>
        <v>5</v>
      </c>
      <c r="D23" s="21">
        <f>fixtures!B145</f>
        <v>5</v>
      </c>
      <c r="E23" s="21">
        <f>fixtures!B146</f>
        <v>3</v>
      </c>
      <c r="F23" s="21">
        <f>fixtures!B147</f>
        <v>6</v>
      </c>
      <c r="G23" s="21">
        <f>fixtures!C146</f>
        <v>3</v>
      </c>
      <c r="H23" s="21">
        <f>fixtures!B148</f>
        <v>3</v>
      </c>
      <c r="I23" s="21">
        <f>fixtures!C149</f>
        <v>3</v>
      </c>
      <c r="J23" s="21">
        <f>fixtures!B149</f>
        <v>3</v>
      </c>
      <c r="K23" s="21">
        <f>fixtures!C148</f>
        <v>3</v>
      </c>
      <c r="L23" s="21">
        <f>fixtures!C147</f>
        <v>0</v>
      </c>
      <c r="M23" s="21" t="s">
        <v>186</v>
      </c>
      <c r="N23" s="21">
        <f>fixtures!B150</f>
        <v>1</v>
      </c>
      <c r="O23" s="21">
        <f>fixtures!C145</f>
        <v>1</v>
      </c>
      <c r="P23" s="21">
        <f>fixtures!C152</f>
        <v>1</v>
      </c>
      <c r="Q23" s="21" t="s">
        <v>186</v>
      </c>
      <c r="R23" s="21">
        <f>fixtures!B152</f>
        <v>5</v>
      </c>
      <c r="S23" s="86">
        <f t="shared" si="0"/>
        <v>42</v>
      </c>
    </row>
    <row r="24" spans="1:19" ht="19.5" customHeight="1">
      <c r="A24" s="20">
        <v>40946</v>
      </c>
      <c r="B24" s="21">
        <v>22</v>
      </c>
      <c r="C24" s="21">
        <f>fixtures!H151</f>
        <v>4</v>
      </c>
      <c r="D24" s="21">
        <f>fixtures!G145</f>
        <v>4</v>
      </c>
      <c r="E24" s="21">
        <f>fixtures!H150</f>
        <v>1</v>
      </c>
      <c r="F24" s="21">
        <f>fixtures!G146</f>
        <v>4</v>
      </c>
      <c r="G24" s="21">
        <f>fixtures!H147</f>
        <v>1</v>
      </c>
      <c r="H24" s="21">
        <f>fixtures!H146</f>
        <v>2</v>
      </c>
      <c r="I24" s="21">
        <f>fixtures!G147</f>
        <v>5</v>
      </c>
      <c r="J24" s="21">
        <f>fixtures!H148</f>
        <v>3</v>
      </c>
      <c r="K24" s="21" t="s">
        <v>186</v>
      </c>
      <c r="L24" s="21">
        <f>fixtures!G148</f>
        <v>3</v>
      </c>
      <c r="M24" s="21" t="s">
        <v>186</v>
      </c>
      <c r="N24" s="21">
        <f>fixtures!H152</f>
        <v>1</v>
      </c>
      <c r="O24" s="21">
        <f>fixtures!G150</f>
        <v>5</v>
      </c>
      <c r="P24" s="21">
        <f>fixtures!G151</f>
        <v>2</v>
      </c>
      <c r="Q24" s="21">
        <f>fixtures!H145</f>
        <v>2</v>
      </c>
      <c r="R24" s="21">
        <f>fixtures!G152</f>
        <v>5</v>
      </c>
      <c r="S24" s="86">
        <f t="shared" si="0"/>
        <v>42</v>
      </c>
    </row>
    <row r="25" spans="1:19" ht="19.5" customHeight="1">
      <c r="A25" s="20">
        <v>40953</v>
      </c>
      <c r="B25" s="21">
        <v>23</v>
      </c>
      <c r="C25" s="21">
        <f>fixtures!B158</f>
        <v>5</v>
      </c>
      <c r="D25" s="21">
        <f>fixtures!C163</f>
        <v>1</v>
      </c>
      <c r="E25" s="21">
        <f>fixtures!B159</f>
        <v>5</v>
      </c>
      <c r="F25" s="21">
        <f>fixtures!C161</f>
        <v>4</v>
      </c>
      <c r="G25" s="21" t="s">
        <v>186</v>
      </c>
      <c r="H25" s="21">
        <f>fixtures!C158</f>
        <v>1</v>
      </c>
      <c r="I25" s="21">
        <f>fixtures!B161</f>
        <v>2</v>
      </c>
      <c r="J25" s="21">
        <f>fixtures!C164</f>
        <v>6</v>
      </c>
      <c r="K25" s="21">
        <f>fixtures!B162</f>
        <v>3</v>
      </c>
      <c r="L25" s="21">
        <f>fixtures!C159</f>
        <v>1</v>
      </c>
      <c r="M25" s="21" t="s">
        <v>186</v>
      </c>
      <c r="N25" s="21">
        <f>fixtures!B163</f>
        <v>5</v>
      </c>
      <c r="O25" s="21">
        <f>fixtures!B164</f>
        <v>0</v>
      </c>
      <c r="P25" s="21">
        <f>fixtures!C162</f>
        <v>3</v>
      </c>
      <c r="Q25" s="21">
        <f>fixtures!B165</f>
        <v>2</v>
      </c>
      <c r="R25" s="21">
        <f>fixtures!C165</f>
        <v>4</v>
      </c>
      <c r="S25" s="86">
        <f t="shared" si="0"/>
        <v>42</v>
      </c>
    </row>
    <row r="26" spans="1:19" ht="19.5" customHeight="1">
      <c r="A26" s="20">
        <v>40960</v>
      </c>
      <c r="B26" s="21">
        <v>24</v>
      </c>
      <c r="C26" s="21">
        <f>fixtures!H162</f>
        <v>5</v>
      </c>
      <c r="D26" s="21">
        <f>fixtures!G158</f>
        <v>4</v>
      </c>
      <c r="E26" s="21">
        <f>fixtures!G159</f>
        <v>3</v>
      </c>
      <c r="F26" s="21" t="s">
        <v>186</v>
      </c>
      <c r="G26" s="21">
        <f>fixtures!G160</f>
        <v>2</v>
      </c>
      <c r="H26" s="21">
        <f>fixtures!H158</f>
        <v>2</v>
      </c>
      <c r="I26" s="21">
        <f>fixtures!H159</f>
        <v>3</v>
      </c>
      <c r="J26" s="21">
        <f>fixtures!G161</f>
        <v>3</v>
      </c>
      <c r="K26" s="21">
        <f>fixtures!H165</f>
        <v>4</v>
      </c>
      <c r="L26" s="21">
        <f>fixtures!G162</f>
        <v>1</v>
      </c>
      <c r="M26" s="21" t="s">
        <v>186</v>
      </c>
      <c r="N26" s="21">
        <f>fixtures!H161</f>
        <v>3</v>
      </c>
      <c r="O26" s="21">
        <f>fixtures!H164</f>
        <v>2</v>
      </c>
      <c r="P26" s="21">
        <f>fixtures!G164</f>
        <v>4</v>
      </c>
      <c r="Q26" s="21">
        <f>fixtures!H160</f>
        <v>4</v>
      </c>
      <c r="R26" s="21">
        <f>fixtures!G165</f>
        <v>2</v>
      </c>
      <c r="S26" s="86">
        <f t="shared" si="0"/>
        <v>42</v>
      </c>
    </row>
    <row r="27" spans="1:19" ht="19.5" customHeight="1">
      <c r="A27" s="20">
        <v>40967</v>
      </c>
      <c r="B27" s="21">
        <v>25</v>
      </c>
      <c r="C27" s="21">
        <f>fixtures!B171</f>
        <v>5</v>
      </c>
      <c r="D27" s="21">
        <f>fixtures!C174</f>
        <v>4</v>
      </c>
      <c r="E27" s="21">
        <f>fixtures!C171</f>
        <v>1</v>
      </c>
      <c r="F27" s="21">
        <f>fixtures!B172</f>
        <v>4</v>
      </c>
      <c r="G27" s="21">
        <f>fixtures!C178</f>
        <v>2</v>
      </c>
      <c r="H27" s="21">
        <f>fixtures!B173</f>
        <v>4</v>
      </c>
      <c r="I27" s="21">
        <f>fixtures!C173</f>
        <v>2</v>
      </c>
      <c r="J27" s="21">
        <f>fixtures!B174</f>
        <v>2</v>
      </c>
      <c r="K27" s="21">
        <f>fixtures!C176</f>
        <v>2</v>
      </c>
      <c r="L27" s="21" t="s">
        <v>186</v>
      </c>
      <c r="M27" s="21" t="s">
        <v>186</v>
      </c>
      <c r="N27" s="21">
        <f>fixtures!B176</f>
        <v>4</v>
      </c>
      <c r="O27" s="21">
        <f>fixtures!B177</f>
        <v>5</v>
      </c>
      <c r="P27" s="21">
        <f>fixtures!B178</f>
        <v>4</v>
      </c>
      <c r="Q27" s="21">
        <f>fixtures!C177</f>
        <v>1</v>
      </c>
      <c r="R27" s="21">
        <f>fixtures!C172</f>
        <v>2</v>
      </c>
      <c r="S27" s="86">
        <f t="shared" si="0"/>
        <v>42</v>
      </c>
    </row>
    <row r="28" spans="1:19" ht="19.5" customHeight="1">
      <c r="A28" s="20">
        <v>40974</v>
      </c>
      <c r="B28" s="21">
        <v>26</v>
      </c>
      <c r="C28" s="21">
        <f>fixtures!H173</f>
        <v>6</v>
      </c>
      <c r="D28" s="21">
        <f>fixtures!G171</f>
        <v>4</v>
      </c>
      <c r="E28" s="21">
        <f>fixtures!G172</f>
        <v>3</v>
      </c>
      <c r="F28" s="21">
        <f>fixtures!G173</f>
        <v>0</v>
      </c>
      <c r="G28" s="21">
        <f>fixtures!H178</f>
        <v>1</v>
      </c>
      <c r="H28" s="21" t="s">
        <v>186</v>
      </c>
      <c r="I28" s="21">
        <f>fixtures!H176</f>
        <v>5</v>
      </c>
      <c r="J28" s="21">
        <f>fixtures!G174</f>
        <v>6</v>
      </c>
      <c r="K28" s="21">
        <f>fixtures!H174</f>
        <v>0</v>
      </c>
      <c r="L28" s="21">
        <f>fixtures!H171</f>
        <v>2</v>
      </c>
      <c r="M28" s="21" t="s">
        <v>186</v>
      </c>
      <c r="N28" s="21">
        <f>fixtures!H172</f>
        <v>3</v>
      </c>
      <c r="O28" s="21">
        <f>fixtures!G176</f>
        <v>1</v>
      </c>
      <c r="P28" s="21">
        <f>fixtures!H177</f>
        <v>0</v>
      </c>
      <c r="Q28" s="21">
        <f>fixtures!G177</f>
        <v>6</v>
      </c>
      <c r="R28" s="21">
        <f>fixtures!G178</f>
        <v>5</v>
      </c>
      <c r="S28" s="86">
        <f t="shared" si="0"/>
        <v>42</v>
      </c>
    </row>
    <row r="29" spans="1:19" ht="19.5" customHeight="1">
      <c r="A29" s="20">
        <v>40981</v>
      </c>
      <c r="B29" s="21">
        <v>27</v>
      </c>
      <c r="C29" s="21">
        <f>fixtures!C191</f>
        <v>2</v>
      </c>
      <c r="D29" s="21">
        <f>fixtures!B184</f>
        <v>2</v>
      </c>
      <c r="E29" s="21">
        <f>fixtures!C188</f>
        <v>4</v>
      </c>
      <c r="F29" s="21">
        <f>fixtures!C184</f>
        <v>4</v>
      </c>
      <c r="G29" s="21">
        <f>fixtures!B185</f>
        <v>1</v>
      </c>
      <c r="H29" s="21">
        <f>fixtures!B186</f>
        <v>4</v>
      </c>
      <c r="I29" s="21">
        <f>fixtures!B187</f>
        <v>1</v>
      </c>
      <c r="J29" s="21">
        <f>fixtures!C185</f>
        <v>5</v>
      </c>
      <c r="K29" s="21">
        <f>fixtures!B188</f>
        <v>2</v>
      </c>
      <c r="L29" s="21">
        <f>fixtures!B189</f>
        <v>3</v>
      </c>
      <c r="M29" s="21" t="s">
        <v>186</v>
      </c>
      <c r="N29" s="21">
        <f>fixtures!C186</f>
        <v>2</v>
      </c>
      <c r="O29" s="21" t="s">
        <v>186</v>
      </c>
      <c r="P29" s="21">
        <f>fixtures!C187</f>
        <v>5</v>
      </c>
      <c r="Q29" s="21">
        <f>fixtures!B191</f>
        <v>4</v>
      </c>
      <c r="R29" s="21">
        <f>fixtures!C189</f>
        <v>3</v>
      </c>
      <c r="S29" s="86">
        <f t="shared" si="0"/>
        <v>42</v>
      </c>
    </row>
    <row r="30" spans="1:19" ht="19.5" customHeight="1">
      <c r="A30" s="20">
        <v>40988</v>
      </c>
      <c r="B30" s="21">
        <v>28</v>
      </c>
      <c r="C30" s="21">
        <f>fixtures!G184</f>
        <v>5</v>
      </c>
      <c r="D30" s="21">
        <f>fixtures!H185</f>
        <v>1</v>
      </c>
      <c r="E30" s="21">
        <f>fixtures!G185</f>
        <v>5</v>
      </c>
      <c r="F30" s="21">
        <f>fixtures!H187</f>
        <v>1</v>
      </c>
      <c r="G30" s="21">
        <f>fixtures!G186</f>
        <v>2</v>
      </c>
      <c r="H30" s="21">
        <f>fixtures!H189</f>
        <v>1</v>
      </c>
      <c r="I30" s="21">
        <f>fixtures!H191</f>
        <v>3</v>
      </c>
      <c r="J30" s="21">
        <f>fixtures!G187</f>
        <v>5</v>
      </c>
      <c r="K30" s="21">
        <f>fixtures!H184</f>
        <v>1</v>
      </c>
      <c r="L30" s="21">
        <f>fixtures!H186</f>
        <v>4</v>
      </c>
      <c r="M30" s="21" t="s">
        <v>186</v>
      </c>
      <c r="N30" s="21">
        <f>fixtures!G188</f>
        <v>4</v>
      </c>
      <c r="O30" s="21">
        <f>fixtures!G189</f>
        <v>5</v>
      </c>
      <c r="P30" s="21" t="s">
        <v>186</v>
      </c>
      <c r="Q30" s="21">
        <f>fixtures!H188</f>
        <v>2</v>
      </c>
      <c r="R30" s="21">
        <f>fixtures!G191</f>
        <v>3</v>
      </c>
      <c r="S30" s="86">
        <f t="shared" si="0"/>
        <v>42</v>
      </c>
    </row>
    <row r="31" spans="1:19" ht="19.5" customHeight="1">
      <c r="A31" s="20">
        <v>40995</v>
      </c>
      <c r="B31" s="21">
        <v>29</v>
      </c>
      <c r="C31" s="21">
        <f>fixtures!B197</f>
        <v>5</v>
      </c>
      <c r="D31" s="21">
        <f>fixtures!C202</f>
        <v>4</v>
      </c>
      <c r="E31" s="21">
        <f>fixtures!B198</f>
        <v>1</v>
      </c>
      <c r="F31" s="21">
        <f>fixtures!B199</f>
        <v>1</v>
      </c>
      <c r="G31" s="21">
        <f>fixtures!C200</f>
        <v>1</v>
      </c>
      <c r="H31" s="21">
        <f>fixtures!B200</f>
        <v>5</v>
      </c>
      <c r="I31" s="21" t="s">
        <v>186</v>
      </c>
      <c r="J31" s="21">
        <f>fixtures!C197</f>
        <v>1</v>
      </c>
      <c r="K31" s="21">
        <f>fixtures!B202</f>
        <v>2</v>
      </c>
      <c r="L31" s="21">
        <f>fixtures!C204</f>
        <v>2</v>
      </c>
      <c r="M31" s="21" t="s">
        <v>186</v>
      </c>
      <c r="N31" s="21">
        <f>fixtures!B203</f>
        <v>4</v>
      </c>
      <c r="O31" s="21">
        <f>fixtures!C203</f>
        <v>2</v>
      </c>
      <c r="P31" s="21">
        <f>fixtures!B204</f>
        <v>4</v>
      </c>
      <c r="Q31" s="21">
        <f>fixtures!C199</f>
        <v>5</v>
      </c>
      <c r="R31" s="21">
        <f>fixtures!C198</f>
        <v>5</v>
      </c>
      <c r="S31" s="86">
        <f t="shared" si="0"/>
        <v>42</v>
      </c>
    </row>
    <row r="32" spans="1:19" ht="19.5" customHeight="1">
      <c r="A32" s="20">
        <v>41002</v>
      </c>
      <c r="B32" s="21">
        <v>30</v>
      </c>
      <c r="C32" s="21">
        <f>fixtures!H204</f>
        <v>3</v>
      </c>
      <c r="D32" s="21">
        <f>fixtures!G197</f>
        <v>6</v>
      </c>
      <c r="E32" s="21">
        <f>fixtures!H198</f>
        <v>3</v>
      </c>
      <c r="F32" s="21">
        <f>fixtures!G198</f>
        <v>3</v>
      </c>
      <c r="G32" s="21">
        <f>fixtures!H202</f>
        <v>4</v>
      </c>
      <c r="H32" s="21">
        <f>fixtures!H199</f>
        <v>1</v>
      </c>
      <c r="I32" s="21">
        <f>fixtures!H203</f>
        <v>3</v>
      </c>
      <c r="J32" s="21">
        <f>fixtures!G199</f>
        <v>5</v>
      </c>
      <c r="K32" s="21">
        <f>fixtures!G200</f>
        <v>5</v>
      </c>
      <c r="L32" s="21">
        <f>fixtures!H200</f>
        <v>1</v>
      </c>
      <c r="M32" s="21" t="s">
        <v>186</v>
      </c>
      <c r="N32" s="21" t="s">
        <v>186</v>
      </c>
      <c r="O32" s="21">
        <f>fixtures!G202</f>
        <v>2</v>
      </c>
      <c r="P32" s="21">
        <f>fixtures!H197</f>
        <v>0</v>
      </c>
      <c r="Q32" s="21">
        <f>fixtures!G203</f>
        <v>3</v>
      </c>
      <c r="R32" s="21">
        <f>fixtures!G204</f>
        <v>3</v>
      </c>
      <c r="S32" s="86">
        <f t="shared" si="0"/>
        <v>42</v>
      </c>
    </row>
    <row r="33" spans="1:18" s="48" customFormat="1" ht="27.75" customHeight="1" thickBot="1">
      <c r="A33" s="123" t="s">
        <v>31</v>
      </c>
      <c r="B33" s="124"/>
      <c r="C33" s="125">
        <f>SUM(C3:C32)</f>
        <v>94</v>
      </c>
      <c r="D33" s="125">
        <f aca="true" t="shared" si="1" ref="D33:R33">SUM(D3:D32)</f>
        <v>90.5</v>
      </c>
      <c r="E33" s="125">
        <f t="shared" si="1"/>
        <v>83</v>
      </c>
      <c r="F33" s="125">
        <f t="shared" si="1"/>
        <v>99</v>
      </c>
      <c r="G33" s="125">
        <f t="shared" si="1"/>
        <v>80</v>
      </c>
      <c r="H33" s="125">
        <f t="shared" si="1"/>
        <v>70.5</v>
      </c>
      <c r="I33" s="125">
        <f t="shared" si="1"/>
        <v>81</v>
      </c>
      <c r="J33" s="125">
        <f t="shared" si="1"/>
        <v>94</v>
      </c>
      <c r="K33" s="125">
        <f t="shared" si="1"/>
        <v>58</v>
      </c>
      <c r="L33" s="125">
        <f t="shared" si="1"/>
        <v>64</v>
      </c>
      <c r="M33" s="125">
        <f t="shared" si="1"/>
        <v>0</v>
      </c>
      <c r="N33" s="125">
        <f t="shared" si="1"/>
        <v>75</v>
      </c>
      <c r="O33" s="125">
        <f t="shared" si="1"/>
        <v>82</v>
      </c>
      <c r="P33" s="125">
        <f t="shared" si="1"/>
        <v>94</v>
      </c>
      <c r="Q33" s="125">
        <f t="shared" si="1"/>
        <v>98</v>
      </c>
      <c r="R33" s="125">
        <f t="shared" si="1"/>
        <v>97</v>
      </c>
    </row>
    <row r="34" spans="1:18" ht="19.5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9.5" customHeight="1">
      <c r="A35" s="25"/>
      <c r="B35" s="26" t="s">
        <v>28</v>
      </c>
      <c r="C35" s="26">
        <f>COUNTIF(C3:C32,"6")</f>
        <v>1</v>
      </c>
      <c r="D35" s="26">
        <f aca="true" t="shared" si="2" ref="D35:P35">COUNTIF(D3:D32,"6")</f>
        <v>2</v>
      </c>
      <c r="E35" s="26">
        <f t="shared" si="2"/>
        <v>0</v>
      </c>
      <c r="F35" s="26">
        <f t="shared" si="2"/>
        <v>3</v>
      </c>
      <c r="G35" s="26">
        <f t="shared" si="2"/>
        <v>1</v>
      </c>
      <c r="H35" s="26">
        <f t="shared" si="2"/>
        <v>1</v>
      </c>
      <c r="I35" s="26">
        <f t="shared" si="2"/>
        <v>0</v>
      </c>
      <c r="J35" s="26">
        <f t="shared" si="2"/>
        <v>3</v>
      </c>
      <c r="K35" s="26">
        <f t="shared" si="2"/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1</v>
      </c>
      <c r="Q35" s="26">
        <f>COUNTIF(Q3:Q32,"6")</f>
        <v>5</v>
      </c>
      <c r="R35" s="26">
        <f>COUNTIF(R3:R32,"6")</f>
        <v>2</v>
      </c>
    </row>
    <row r="36" spans="1:18" ht="19.5" customHeight="1">
      <c r="A36" s="25"/>
      <c r="B36" s="26" t="s">
        <v>145</v>
      </c>
      <c r="C36" s="26">
        <f>COUNTIF(C2:C32,"5.5")</f>
        <v>0</v>
      </c>
      <c r="D36" s="26">
        <f aca="true" t="shared" si="3" ref="D36:P36">COUNTIF(D2:D32,"5.5")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  <c r="O36" s="26">
        <f t="shared" si="3"/>
        <v>0</v>
      </c>
      <c r="P36" s="26">
        <f t="shared" si="3"/>
        <v>0</v>
      </c>
      <c r="Q36" s="26">
        <f>COUNTIF(Q2:Q32,"5.5")</f>
        <v>0</v>
      </c>
      <c r="R36" s="26">
        <f>COUNTIF(R2:R32,"5.5")</f>
        <v>0</v>
      </c>
    </row>
    <row r="37" spans="1:18" ht="19.5" customHeight="1">
      <c r="A37" s="25"/>
      <c r="B37" s="26" t="s">
        <v>19</v>
      </c>
      <c r="C37" s="26">
        <f>COUNTIF(C3:C32,"5")</f>
        <v>9</v>
      </c>
      <c r="D37" s="26">
        <f aca="true" t="shared" si="4" ref="D37:P37">COUNTIF(D3:D32,"5")</f>
        <v>3</v>
      </c>
      <c r="E37" s="26">
        <f t="shared" si="4"/>
        <v>5</v>
      </c>
      <c r="F37" s="26">
        <f t="shared" si="4"/>
        <v>7</v>
      </c>
      <c r="G37" s="26">
        <f t="shared" si="4"/>
        <v>5</v>
      </c>
      <c r="H37" s="26">
        <f t="shared" si="4"/>
        <v>2</v>
      </c>
      <c r="I37" s="26">
        <f t="shared" si="4"/>
        <v>5</v>
      </c>
      <c r="J37" s="26">
        <f t="shared" si="4"/>
        <v>8</v>
      </c>
      <c r="K37" s="26">
        <f t="shared" si="4"/>
        <v>1</v>
      </c>
      <c r="L37" s="26">
        <f t="shared" si="4"/>
        <v>1</v>
      </c>
      <c r="M37" s="26">
        <f t="shared" si="4"/>
        <v>0</v>
      </c>
      <c r="N37" s="26">
        <f t="shared" si="4"/>
        <v>3</v>
      </c>
      <c r="O37" s="26">
        <f t="shared" si="4"/>
        <v>5</v>
      </c>
      <c r="P37" s="26">
        <f t="shared" si="4"/>
        <v>5</v>
      </c>
      <c r="Q37" s="26">
        <f>COUNTIF(Q3:Q32,"5")</f>
        <v>5</v>
      </c>
      <c r="R37" s="26">
        <f>COUNTIF(R3:R32,"5")</f>
        <v>7</v>
      </c>
    </row>
    <row r="38" spans="1:18" ht="19.5" customHeight="1">
      <c r="A38" s="25"/>
      <c r="B38" s="26" t="s">
        <v>20</v>
      </c>
      <c r="C38" s="26">
        <f>COUNTIF(C3:C32,"4")</f>
        <v>4</v>
      </c>
      <c r="D38" s="26">
        <f aca="true" t="shared" si="5" ref="D38:P38">COUNTIF(D3:D32,"4")</f>
        <v>10</v>
      </c>
      <c r="E38" s="26">
        <f t="shared" si="5"/>
        <v>5</v>
      </c>
      <c r="F38" s="26">
        <f t="shared" si="5"/>
        <v>6</v>
      </c>
      <c r="G38" s="26">
        <f t="shared" si="5"/>
        <v>5</v>
      </c>
      <c r="H38" s="26">
        <f t="shared" si="5"/>
        <v>5</v>
      </c>
      <c r="I38" s="26">
        <f t="shared" si="5"/>
        <v>4</v>
      </c>
      <c r="J38" s="26">
        <f t="shared" si="5"/>
        <v>2</v>
      </c>
      <c r="K38" s="26">
        <f t="shared" si="5"/>
        <v>3</v>
      </c>
      <c r="L38" s="26">
        <f t="shared" si="5"/>
        <v>5</v>
      </c>
      <c r="M38" s="26">
        <f t="shared" si="5"/>
        <v>0</v>
      </c>
      <c r="N38" s="26">
        <f t="shared" si="5"/>
        <v>8</v>
      </c>
      <c r="O38" s="26">
        <f t="shared" si="5"/>
        <v>7</v>
      </c>
      <c r="P38" s="26">
        <f t="shared" si="5"/>
        <v>9</v>
      </c>
      <c r="Q38" s="26">
        <f>COUNTIF(Q3:Q32,"4")</f>
        <v>4</v>
      </c>
      <c r="R38" s="26">
        <f>COUNTIF(R3:R32,"4")</f>
        <v>6</v>
      </c>
    </row>
    <row r="39" spans="1:18" ht="19.5" customHeight="1">
      <c r="A39" s="25"/>
      <c r="B39" s="26" t="s">
        <v>142</v>
      </c>
      <c r="C39" s="26">
        <f>COUNTIF(C4:C32,"3.5")</f>
        <v>0</v>
      </c>
      <c r="D39" s="26">
        <f aca="true" t="shared" si="6" ref="D39:P39">COUNTIF(D4:D32,"3.5")</f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1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6">
        <f t="shared" si="6"/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6">
        <f t="shared" si="6"/>
        <v>0</v>
      </c>
      <c r="Q39" s="26">
        <f>COUNTIF(Q4:Q32,"3.5")</f>
        <v>0</v>
      </c>
      <c r="R39" s="26">
        <f>COUNTIF(R4:R32,"3.5")</f>
        <v>0</v>
      </c>
    </row>
    <row r="40" spans="1:18" ht="19.5" customHeight="1">
      <c r="A40" s="26" t="s">
        <v>21</v>
      </c>
      <c r="B40" s="42"/>
      <c r="C40" s="39">
        <f>SUM(C35:C39)</f>
        <v>14</v>
      </c>
      <c r="D40" s="39">
        <f aca="true" t="shared" si="7" ref="D40:R40">SUM(D35:D39)</f>
        <v>15</v>
      </c>
      <c r="E40" s="39">
        <f t="shared" si="7"/>
        <v>10</v>
      </c>
      <c r="F40" s="39">
        <f t="shared" si="7"/>
        <v>16</v>
      </c>
      <c r="G40" s="39">
        <f t="shared" si="7"/>
        <v>11</v>
      </c>
      <c r="H40" s="39">
        <f t="shared" si="7"/>
        <v>9</v>
      </c>
      <c r="I40" s="39">
        <f t="shared" si="7"/>
        <v>9</v>
      </c>
      <c r="J40" s="39">
        <f t="shared" si="7"/>
        <v>13</v>
      </c>
      <c r="K40" s="39">
        <f t="shared" si="7"/>
        <v>4</v>
      </c>
      <c r="L40" s="39">
        <f t="shared" si="7"/>
        <v>6</v>
      </c>
      <c r="M40" s="39">
        <f t="shared" si="7"/>
        <v>0</v>
      </c>
      <c r="N40" s="39">
        <f t="shared" si="7"/>
        <v>11</v>
      </c>
      <c r="O40" s="39">
        <f t="shared" si="7"/>
        <v>12</v>
      </c>
      <c r="P40" s="39">
        <f t="shared" si="7"/>
        <v>15</v>
      </c>
      <c r="Q40" s="39">
        <f t="shared" si="7"/>
        <v>14</v>
      </c>
      <c r="R40" s="39">
        <f t="shared" si="7"/>
        <v>15</v>
      </c>
    </row>
    <row r="41" spans="1:18" ht="19.5" customHeight="1">
      <c r="A41" s="26"/>
      <c r="B41" s="4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9.5" customHeight="1">
      <c r="A42" s="25" t="s">
        <v>32</v>
      </c>
      <c r="B42" s="26" t="s">
        <v>29</v>
      </c>
      <c r="C42" s="26">
        <f>COUNTIF(C3:C32,"3")</f>
        <v>5</v>
      </c>
      <c r="D42" s="26">
        <f aca="true" t="shared" si="8" ref="D42:P42">COUNTIF(D3:D32,"3")</f>
        <v>2</v>
      </c>
      <c r="E42" s="26">
        <f t="shared" si="8"/>
        <v>9</v>
      </c>
      <c r="F42" s="26">
        <f t="shared" si="8"/>
        <v>4</v>
      </c>
      <c r="G42" s="26">
        <f t="shared" si="8"/>
        <v>3</v>
      </c>
      <c r="H42" s="26">
        <f t="shared" si="8"/>
        <v>3</v>
      </c>
      <c r="I42" s="26">
        <f t="shared" si="8"/>
        <v>8</v>
      </c>
      <c r="J42" s="26">
        <f t="shared" si="8"/>
        <v>4</v>
      </c>
      <c r="K42" s="26">
        <f t="shared" si="8"/>
        <v>7</v>
      </c>
      <c r="L42" s="26">
        <f t="shared" si="8"/>
        <v>6</v>
      </c>
      <c r="M42" s="26">
        <f t="shared" si="8"/>
        <v>0</v>
      </c>
      <c r="N42" s="26">
        <f t="shared" si="8"/>
        <v>4</v>
      </c>
      <c r="O42" s="26">
        <f t="shared" si="8"/>
        <v>4</v>
      </c>
      <c r="P42" s="26">
        <f t="shared" si="8"/>
        <v>7</v>
      </c>
      <c r="Q42" s="26">
        <f>COUNTIF(Q3:Q32,"3")</f>
        <v>3</v>
      </c>
      <c r="R42" s="26">
        <f>COUNTIF(R3:R32,"3")</f>
        <v>3</v>
      </c>
    </row>
    <row r="44" spans="1:18" ht="19.5" customHeight="1">
      <c r="A44" s="25"/>
      <c r="B44" s="26" t="s">
        <v>143</v>
      </c>
      <c r="C44" s="26">
        <f>COUNTIF(C2:C32,"2.5")</f>
        <v>0</v>
      </c>
      <c r="D44" s="26">
        <f aca="true" t="shared" si="9" ref="D44:P44">COUNTIF(D2:D32,"2.5")</f>
        <v>1</v>
      </c>
      <c r="E44" s="26">
        <f t="shared" si="9"/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>COUNTIF(Q2:Q32,"2.5")</f>
        <v>0</v>
      </c>
      <c r="R44" s="26">
        <f>COUNTIF(R2:R32,"2.5")</f>
        <v>0</v>
      </c>
    </row>
    <row r="45" spans="1:18" ht="19.5" customHeight="1">
      <c r="A45" s="25"/>
      <c r="B45" s="26" t="s">
        <v>22</v>
      </c>
      <c r="C45" s="26">
        <f>COUNTIF(C3:C32,"2")</f>
        <v>5</v>
      </c>
      <c r="D45" s="26">
        <f aca="true" t="shared" si="10" ref="D45:P45">COUNTIF(D3:D32,"2")</f>
        <v>6</v>
      </c>
      <c r="E45" s="26">
        <f t="shared" si="10"/>
        <v>3</v>
      </c>
      <c r="F45" s="26">
        <f t="shared" si="10"/>
        <v>3</v>
      </c>
      <c r="G45" s="26">
        <f t="shared" si="10"/>
        <v>8</v>
      </c>
      <c r="H45" s="26">
        <f t="shared" si="10"/>
        <v>7</v>
      </c>
      <c r="I45" s="26">
        <f t="shared" si="10"/>
        <v>5</v>
      </c>
      <c r="J45" s="26">
        <f t="shared" si="10"/>
        <v>5</v>
      </c>
      <c r="K45" s="26">
        <f t="shared" si="10"/>
        <v>7</v>
      </c>
      <c r="L45" s="26">
        <f t="shared" si="10"/>
        <v>7</v>
      </c>
      <c r="M45" s="26">
        <f t="shared" si="10"/>
        <v>0</v>
      </c>
      <c r="N45" s="26">
        <f t="shared" si="10"/>
        <v>4</v>
      </c>
      <c r="O45" s="26">
        <f t="shared" si="10"/>
        <v>6</v>
      </c>
      <c r="P45" s="26">
        <f t="shared" si="10"/>
        <v>2</v>
      </c>
      <c r="Q45" s="26">
        <f>COUNTIF(Q3:Q32,"2")</f>
        <v>8</v>
      </c>
      <c r="R45" s="26">
        <f>COUNTIF(R3:R32,"2")</f>
        <v>7</v>
      </c>
    </row>
    <row r="46" spans="1:18" ht="19.5" customHeight="1">
      <c r="A46" s="25"/>
      <c r="B46" s="26" t="s">
        <v>23</v>
      </c>
      <c r="C46" s="26">
        <f>COUNTIF(C3:C32,"1")</f>
        <v>2</v>
      </c>
      <c r="D46" s="26">
        <f aca="true" t="shared" si="11" ref="D46:P46">COUNTIF(D3:D32,"1")</f>
        <v>3</v>
      </c>
      <c r="E46" s="26">
        <f t="shared" si="11"/>
        <v>5</v>
      </c>
      <c r="F46" s="26">
        <f t="shared" si="11"/>
        <v>4</v>
      </c>
      <c r="G46" s="26">
        <f t="shared" si="11"/>
        <v>4</v>
      </c>
      <c r="H46" s="26">
        <f t="shared" si="11"/>
        <v>8</v>
      </c>
      <c r="I46" s="26">
        <f t="shared" si="11"/>
        <v>6</v>
      </c>
      <c r="J46" s="26">
        <f t="shared" si="11"/>
        <v>6</v>
      </c>
      <c r="K46" s="26">
        <f t="shared" si="11"/>
        <v>6</v>
      </c>
      <c r="L46" s="26">
        <f t="shared" si="11"/>
        <v>7</v>
      </c>
      <c r="M46" s="26">
        <f t="shared" si="11"/>
        <v>0</v>
      </c>
      <c r="N46" s="26">
        <f t="shared" si="11"/>
        <v>8</v>
      </c>
      <c r="O46" s="26">
        <f t="shared" si="11"/>
        <v>5</v>
      </c>
      <c r="P46" s="26">
        <f t="shared" si="11"/>
        <v>2</v>
      </c>
      <c r="Q46" s="26">
        <f>COUNTIF(Q3:Q32,"1")</f>
        <v>2</v>
      </c>
      <c r="R46" s="26">
        <f>COUNTIF(R3:R32,"1")</f>
        <v>3</v>
      </c>
    </row>
    <row r="47" spans="1:18" ht="19.5" customHeight="1">
      <c r="A47" s="25"/>
      <c r="B47" s="26" t="s">
        <v>146</v>
      </c>
      <c r="C47" s="26">
        <f>COUNTIF(C2:C32,"0.5")</f>
        <v>0</v>
      </c>
      <c r="D47" s="26">
        <f aca="true" t="shared" si="12" ref="D47:P47">COUNTIF(D2:D32,"0.5")</f>
        <v>0</v>
      </c>
      <c r="E47" s="26">
        <f t="shared" si="12"/>
        <v>0</v>
      </c>
      <c r="F47" s="26">
        <f t="shared" si="12"/>
        <v>0</v>
      </c>
      <c r="G47" s="26">
        <f t="shared" si="12"/>
        <v>0</v>
      </c>
      <c r="H47" s="26">
        <f t="shared" si="1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>COUNTIF(Q2:Q32,"0.5")</f>
        <v>0</v>
      </c>
      <c r="R47" s="26">
        <f>COUNTIF(R2:R32,"0.5")</f>
        <v>0</v>
      </c>
    </row>
    <row r="48" spans="1:18" ht="19.5" customHeight="1">
      <c r="A48" s="25"/>
      <c r="B48" s="26" t="s">
        <v>24</v>
      </c>
      <c r="C48" s="26">
        <f>COUNTIF(C3:C32,"0")</f>
        <v>2</v>
      </c>
      <c r="D48" s="26">
        <f aca="true" t="shared" si="13" ref="D48:P48">COUNTIF(D3:D32,"0")</f>
        <v>1</v>
      </c>
      <c r="E48" s="26">
        <f t="shared" si="13"/>
        <v>1</v>
      </c>
      <c r="F48" s="26">
        <f t="shared" si="13"/>
        <v>1</v>
      </c>
      <c r="G48" s="26">
        <f t="shared" si="13"/>
        <v>2</v>
      </c>
      <c r="H48" s="26">
        <f t="shared" si="13"/>
        <v>1</v>
      </c>
      <c r="I48" s="26">
        <f t="shared" si="13"/>
        <v>0</v>
      </c>
      <c r="J48" s="26">
        <f t="shared" si="13"/>
        <v>0</v>
      </c>
      <c r="K48" s="26">
        <f t="shared" si="13"/>
        <v>4</v>
      </c>
      <c r="L48" s="26">
        <f t="shared" si="13"/>
        <v>2</v>
      </c>
      <c r="M48" s="26">
        <f t="shared" si="13"/>
        <v>0</v>
      </c>
      <c r="N48" s="26">
        <f t="shared" si="13"/>
        <v>1</v>
      </c>
      <c r="O48" s="26">
        <f t="shared" si="13"/>
        <v>1</v>
      </c>
      <c r="P48" s="26">
        <f t="shared" si="13"/>
        <v>2</v>
      </c>
      <c r="Q48" s="26">
        <f>COUNTIF(Q3:Q32,"0")</f>
        <v>1</v>
      </c>
      <c r="R48" s="26">
        <f>COUNTIF(R3:R32,"0")</f>
        <v>0</v>
      </c>
    </row>
    <row r="49" spans="1:18" ht="19.5" customHeight="1">
      <c r="A49" s="38" t="s">
        <v>25</v>
      </c>
      <c r="B49" s="31"/>
      <c r="C49" s="40">
        <f>SUM(C44:C48)</f>
        <v>9</v>
      </c>
      <c r="D49" s="40">
        <f aca="true" t="shared" si="14" ref="D49:R49">SUM(D44:D48)</f>
        <v>11</v>
      </c>
      <c r="E49" s="40">
        <f t="shared" si="14"/>
        <v>9</v>
      </c>
      <c r="F49" s="40">
        <f t="shared" si="14"/>
        <v>8</v>
      </c>
      <c r="G49" s="40">
        <f t="shared" si="14"/>
        <v>14</v>
      </c>
      <c r="H49" s="40">
        <f t="shared" si="14"/>
        <v>16</v>
      </c>
      <c r="I49" s="40">
        <f t="shared" si="14"/>
        <v>11</v>
      </c>
      <c r="J49" s="40">
        <f t="shared" si="14"/>
        <v>11</v>
      </c>
      <c r="K49" s="40">
        <f t="shared" si="14"/>
        <v>17</v>
      </c>
      <c r="L49" s="40">
        <f t="shared" si="14"/>
        <v>16</v>
      </c>
      <c r="M49" s="40">
        <f t="shared" si="14"/>
        <v>0</v>
      </c>
      <c r="N49" s="40">
        <f t="shared" si="14"/>
        <v>13</v>
      </c>
      <c r="O49" s="40">
        <f t="shared" si="14"/>
        <v>12</v>
      </c>
      <c r="P49" s="40">
        <f t="shared" si="14"/>
        <v>6</v>
      </c>
      <c r="Q49" s="40">
        <f t="shared" si="14"/>
        <v>11</v>
      </c>
      <c r="R49" s="40">
        <f t="shared" si="14"/>
        <v>10</v>
      </c>
    </row>
    <row r="50" spans="1:18" ht="19.5" customHeight="1">
      <c r="A50" s="38" t="s">
        <v>27</v>
      </c>
      <c r="B50" s="31"/>
      <c r="C50" s="41">
        <f aca="true" t="shared" si="15" ref="C50:R50">C40+C42+C49</f>
        <v>28</v>
      </c>
      <c r="D50" s="41">
        <f t="shared" si="15"/>
        <v>28</v>
      </c>
      <c r="E50" s="41">
        <f t="shared" si="15"/>
        <v>28</v>
      </c>
      <c r="F50" s="41">
        <f t="shared" si="15"/>
        <v>28</v>
      </c>
      <c r="G50" s="41">
        <f t="shared" si="15"/>
        <v>28</v>
      </c>
      <c r="H50" s="41">
        <f t="shared" si="15"/>
        <v>28</v>
      </c>
      <c r="I50" s="41">
        <f t="shared" si="15"/>
        <v>28</v>
      </c>
      <c r="J50" s="41">
        <f t="shared" si="15"/>
        <v>28</v>
      </c>
      <c r="K50" s="41">
        <f t="shared" si="15"/>
        <v>28</v>
      </c>
      <c r="L50" s="41">
        <f t="shared" si="15"/>
        <v>28</v>
      </c>
      <c r="M50" s="41">
        <f t="shared" si="15"/>
        <v>0</v>
      </c>
      <c r="N50" s="41">
        <f t="shared" si="15"/>
        <v>28</v>
      </c>
      <c r="O50" s="41">
        <f t="shared" si="15"/>
        <v>28</v>
      </c>
      <c r="P50" s="41">
        <f t="shared" si="15"/>
        <v>28</v>
      </c>
      <c r="Q50" s="41">
        <f t="shared" si="15"/>
        <v>28</v>
      </c>
      <c r="R50" s="41">
        <f t="shared" si="15"/>
        <v>28</v>
      </c>
    </row>
    <row r="51" spans="1:18" ht="19.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9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37.25">
      <c r="A53" s="17"/>
      <c r="B53" s="44"/>
      <c r="C53" s="43" t="s">
        <v>3</v>
      </c>
      <c r="D53" s="43" t="s">
        <v>0</v>
      </c>
      <c r="E53" s="43" t="s">
        <v>1</v>
      </c>
      <c r="F53" s="43" t="s">
        <v>15</v>
      </c>
      <c r="G53" s="43" t="s">
        <v>16</v>
      </c>
      <c r="H53" s="43" t="s">
        <v>4</v>
      </c>
      <c r="I53" s="43" t="s">
        <v>36</v>
      </c>
      <c r="J53" s="43" t="s">
        <v>37</v>
      </c>
      <c r="K53" s="43" t="s">
        <v>17</v>
      </c>
      <c r="L53" s="43" t="s">
        <v>2</v>
      </c>
      <c r="M53" s="43" t="s">
        <v>243</v>
      </c>
      <c r="N53" s="43" t="s">
        <v>306</v>
      </c>
      <c r="O53" s="43" t="s">
        <v>127</v>
      </c>
      <c r="P53" s="43" t="s">
        <v>5</v>
      </c>
      <c r="Q53" s="43" t="s">
        <v>6</v>
      </c>
      <c r="R53" s="43" t="s">
        <v>128</v>
      </c>
    </row>
    <row r="54" ht="19.5" customHeight="1">
      <c r="R54" s="16"/>
    </row>
    <row r="55" spans="1:18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28"/>
    </row>
    <row r="56" spans="1:18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28"/>
    </row>
    <row r="57" ht="19.5" customHeight="1">
      <c r="R57" s="16"/>
    </row>
    <row r="59" ht="19.5" customHeight="1">
      <c r="R59" s="16"/>
    </row>
    <row r="60" ht="19.5" customHeight="1">
      <c r="R60" s="16"/>
    </row>
    <row r="61" ht="19.5" customHeight="1">
      <c r="R61" s="16"/>
    </row>
    <row r="62" ht="19.5" customHeight="1">
      <c r="R62" s="16"/>
    </row>
    <row r="63" ht="19.5" customHeight="1">
      <c r="R63" s="16"/>
    </row>
    <row r="64" ht="19.5" customHeight="1">
      <c r="R64" s="129"/>
    </row>
    <row r="65" ht="19.5" customHeight="1">
      <c r="R65" s="130"/>
    </row>
    <row r="69" spans="16:18" ht="19.5" customHeight="1">
      <c r="P69" s="8"/>
      <c r="Q69" s="8"/>
      <c r="R69" s="8"/>
    </row>
    <row r="70" spans="16:18" ht="19.5" customHeight="1">
      <c r="P70" s="8"/>
      <c r="Q70" s="8"/>
      <c r="R70" s="8"/>
    </row>
    <row r="71" spans="16:18" ht="19.5" customHeight="1">
      <c r="P71" s="8"/>
      <c r="Q71" s="8"/>
      <c r="R71" s="8"/>
    </row>
    <row r="72" spans="16:18" ht="19.5" customHeight="1">
      <c r="P72" s="8"/>
      <c r="Q72" s="8"/>
      <c r="R72" s="8"/>
    </row>
    <row r="73" spans="16:18" ht="19.5" customHeight="1">
      <c r="P73" s="8"/>
      <c r="Q73" s="8"/>
      <c r="R73" s="8"/>
    </row>
    <row r="74" spans="16:18" ht="19.5" customHeight="1">
      <c r="P74" s="8"/>
      <c r="Q74" s="8"/>
      <c r="R74" s="8"/>
    </row>
    <row r="75" spans="16:18" ht="19.5" customHeight="1">
      <c r="P75" s="8"/>
      <c r="Q75" s="8"/>
      <c r="R75" s="8"/>
    </row>
    <row r="76" spans="16:18" ht="19.5" customHeight="1">
      <c r="P76" s="8"/>
      <c r="Q76" s="8"/>
      <c r="R76" s="8"/>
    </row>
    <row r="77" spans="16:18" ht="19.5" customHeight="1">
      <c r="P77" s="8"/>
      <c r="Q77" s="8"/>
      <c r="R77" s="8"/>
    </row>
    <row r="78" spans="16:18" ht="19.5" customHeight="1">
      <c r="P78" s="8"/>
      <c r="Q78" s="8"/>
      <c r="R78" s="8"/>
    </row>
    <row r="79" spans="16:18" ht="19.5" customHeight="1">
      <c r="P79" s="8"/>
      <c r="Q79" s="8"/>
      <c r="R79" s="8"/>
    </row>
    <row r="80" spans="16:18" ht="19.5" customHeight="1">
      <c r="P80" s="8"/>
      <c r="Q80" s="8"/>
      <c r="R80" s="8"/>
    </row>
    <row r="81" spans="16:18" ht="19.5" customHeight="1">
      <c r="P81" s="8"/>
      <c r="Q81" s="8"/>
      <c r="R81" s="8"/>
    </row>
    <row r="82" spans="16:18" ht="19.5" customHeight="1">
      <c r="P82" s="8"/>
      <c r="Q82" s="8"/>
      <c r="R82" s="8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X236"/>
  <sheetViews>
    <sheetView zoomScale="55" zoomScaleNormal="55" zoomScaleSheetLayoutView="55" workbookViewId="0" topLeftCell="A1">
      <pane xSplit="16" ySplit="13" topLeftCell="Q14" activePane="bottomRight" state="frozen"/>
      <selection pane="topLeft" activeCell="A1" sqref="A1"/>
      <selection pane="topRight" activeCell="Q1" sqref="Q1"/>
      <selection pane="bottomLeft" activeCell="A14" sqref="A14"/>
      <selection pane="bottomRight" activeCell="X153" sqref="X153:X167"/>
    </sheetView>
  </sheetViews>
  <sheetFormatPr defaultColWidth="9.140625" defaultRowHeight="12.75"/>
  <cols>
    <col min="1" max="1" width="51.421875" style="0" customWidth="1"/>
    <col min="2" max="2" width="44.00390625" style="0" customWidth="1"/>
    <col min="3" max="3" width="28.57421875" style="0" customWidth="1"/>
    <col min="5" max="5" width="12.140625" style="95" customWidth="1"/>
    <col min="6" max="6" width="6.57421875" style="55" customWidth="1"/>
    <col min="7" max="8" width="6.57421875" style="208" customWidth="1"/>
    <col min="9" max="9" width="10.140625" style="209" customWidth="1"/>
    <col min="10" max="10" width="9.421875" style="168" customWidth="1"/>
    <col min="11" max="11" width="14.57421875" style="207" customWidth="1"/>
    <col min="12" max="12" width="27.57421875" style="236" customWidth="1"/>
    <col min="13" max="13" width="5.7109375" style="55" customWidth="1"/>
    <col min="14" max="14" width="5.57421875" style="55" customWidth="1"/>
    <col min="15" max="26" width="5.7109375" style="55" customWidth="1"/>
    <col min="27" max="27" width="5.7109375" style="220" customWidth="1"/>
    <col min="28" max="29" width="5.7109375" style="55" customWidth="1"/>
    <col min="30" max="43" width="5.7109375" style="96" customWidth="1"/>
    <col min="44" max="44" width="33.421875" style="2" customWidth="1"/>
    <col min="45" max="45" width="32.140625" style="2" customWidth="1"/>
    <col min="46" max="46" width="9.140625" style="30" customWidth="1"/>
    <col min="47" max="47" width="9.140625" style="70" customWidth="1"/>
    <col min="48" max="16384" width="0" style="30" hidden="1" customWidth="1"/>
  </cols>
  <sheetData>
    <row r="1" spans="1:206" s="65" customFormat="1" ht="35.25">
      <c r="A1" s="225" t="s">
        <v>248</v>
      </c>
      <c r="B1" s="226"/>
      <c r="C1" s="226"/>
      <c r="D1" s="251"/>
      <c r="E1" s="227"/>
      <c r="F1" s="227"/>
      <c r="G1" s="227"/>
      <c r="H1" s="227"/>
      <c r="I1" s="227"/>
      <c r="J1" s="227"/>
      <c r="K1" s="226"/>
      <c r="L1" s="228"/>
      <c r="M1" s="227"/>
      <c r="N1" s="227"/>
      <c r="O1" s="229"/>
      <c r="P1" s="229"/>
      <c r="Q1" s="55"/>
      <c r="R1" s="55"/>
      <c r="S1" s="55"/>
      <c r="T1" s="55"/>
      <c r="U1" s="55"/>
      <c r="V1" s="55"/>
      <c r="W1" s="55"/>
      <c r="X1" s="55"/>
      <c r="Y1" s="55"/>
      <c r="Z1" s="55"/>
      <c r="AA1" s="220"/>
      <c r="AB1" s="55"/>
      <c r="AC1" s="55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63"/>
      <c r="AS1" s="63"/>
      <c r="GV1" s="63"/>
      <c r="GW1" s="63"/>
      <c r="GX1" s="63"/>
    </row>
    <row r="2" spans="1:206" s="71" customFormat="1" ht="35.25">
      <c r="A2" s="230" t="s">
        <v>249</v>
      </c>
      <c r="B2" s="231"/>
      <c r="C2" s="231"/>
      <c r="D2" s="231"/>
      <c r="E2" s="227"/>
      <c r="F2" s="227"/>
      <c r="G2" s="227"/>
      <c r="H2" s="227"/>
      <c r="I2" s="227"/>
      <c r="J2" s="227"/>
      <c r="K2" s="226"/>
      <c r="L2" s="228"/>
      <c r="M2" s="227"/>
      <c r="N2" s="227"/>
      <c r="O2" s="229"/>
      <c r="P2" s="229"/>
      <c r="Q2" s="55"/>
      <c r="R2" s="55"/>
      <c r="S2" s="55"/>
      <c r="T2" s="55"/>
      <c r="U2" s="55"/>
      <c r="V2" s="55"/>
      <c r="W2" s="55"/>
      <c r="X2" s="55"/>
      <c r="Y2" s="55"/>
      <c r="Z2" s="55"/>
      <c r="AA2" s="220"/>
      <c r="AB2" s="55"/>
      <c r="AC2" s="55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64"/>
      <c r="AS2" s="66"/>
      <c r="GV2" s="69"/>
      <c r="GW2" s="69"/>
      <c r="GX2" s="69"/>
    </row>
    <row r="3" spans="1:206" s="68" customFormat="1" ht="22.5" customHeight="1">
      <c r="A3" s="226" t="s">
        <v>250</v>
      </c>
      <c r="B3" s="232"/>
      <c r="C3" s="232"/>
      <c r="D3" s="232"/>
      <c r="E3" s="227"/>
      <c r="F3" s="227"/>
      <c r="G3" s="227"/>
      <c r="H3" s="227"/>
      <c r="I3" s="227"/>
      <c r="J3" s="227"/>
      <c r="K3" s="226"/>
      <c r="L3" s="228"/>
      <c r="M3" s="227"/>
      <c r="N3" s="227"/>
      <c r="O3" s="222"/>
      <c r="P3" s="222"/>
      <c r="Q3" s="24"/>
      <c r="R3" s="24"/>
      <c r="S3" s="24"/>
      <c r="T3" s="24"/>
      <c r="U3" s="24"/>
      <c r="V3" s="24"/>
      <c r="W3" s="24"/>
      <c r="X3" s="24"/>
      <c r="Y3" s="24"/>
      <c r="Z3" s="24"/>
      <c r="AA3" s="221"/>
      <c r="AB3" s="24"/>
      <c r="AC3" s="24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66"/>
      <c r="AS3" s="66"/>
      <c r="GV3" s="67"/>
      <c r="GW3" s="67"/>
      <c r="GX3" s="67"/>
    </row>
    <row r="4" spans="1:206" s="68" customFormat="1" ht="22.5" customHeight="1">
      <c r="A4" s="226" t="s">
        <v>251</v>
      </c>
      <c r="B4" s="232"/>
      <c r="C4" s="232"/>
      <c r="D4" s="232"/>
      <c r="E4" s="227"/>
      <c r="F4" s="227"/>
      <c r="G4" s="227"/>
      <c r="H4" s="227"/>
      <c r="I4" s="227"/>
      <c r="J4" s="227"/>
      <c r="K4" s="226"/>
      <c r="L4" s="228"/>
      <c r="M4" s="227"/>
      <c r="N4" s="227"/>
      <c r="O4" s="222"/>
      <c r="P4" s="222"/>
      <c r="Q4" s="24"/>
      <c r="R4" s="24"/>
      <c r="S4" s="24"/>
      <c r="T4" s="24"/>
      <c r="U4" s="24"/>
      <c r="V4" s="24"/>
      <c r="W4" s="24"/>
      <c r="X4" s="24"/>
      <c r="Y4" s="24"/>
      <c r="Z4" s="24"/>
      <c r="AA4" s="221"/>
      <c r="AB4" s="24"/>
      <c r="AC4" s="24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66"/>
      <c r="AS4" s="66"/>
      <c r="GV4" s="67"/>
      <c r="GW4" s="67"/>
      <c r="GX4" s="67"/>
    </row>
    <row r="5" spans="1:206" s="68" customFormat="1" ht="22.5" customHeight="1">
      <c r="A5" s="226" t="s">
        <v>252</v>
      </c>
      <c r="B5" s="232"/>
      <c r="C5" s="232"/>
      <c r="D5" s="232"/>
      <c r="E5" s="227"/>
      <c r="F5" s="227"/>
      <c r="G5" s="227"/>
      <c r="H5" s="227"/>
      <c r="I5" s="227"/>
      <c r="J5" s="227"/>
      <c r="K5" s="226"/>
      <c r="L5" s="228"/>
      <c r="M5" s="227"/>
      <c r="N5" s="227"/>
      <c r="O5" s="222"/>
      <c r="P5" s="222"/>
      <c r="Q5" s="24"/>
      <c r="R5" s="24"/>
      <c r="S5" s="24"/>
      <c r="T5" s="24"/>
      <c r="U5" s="24"/>
      <c r="V5" s="24"/>
      <c r="W5" s="24"/>
      <c r="X5" s="24"/>
      <c r="Y5" s="24"/>
      <c r="Z5" s="24"/>
      <c r="AA5" s="221"/>
      <c r="AB5" s="24"/>
      <c r="AC5" s="24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66"/>
      <c r="AS5" s="66"/>
      <c r="GV5" s="67"/>
      <c r="GW5" s="67"/>
      <c r="GX5" s="67"/>
    </row>
    <row r="6" spans="1:16" ht="30">
      <c r="A6" s="226" t="s">
        <v>253</v>
      </c>
      <c r="B6" s="223"/>
      <c r="C6" s="223"/>
      <c r="D6" s="223"/>
      <c r="E6" s="233"/>
      <c r="F6" s="229"/>
      <c r="G6" s="234"/>
      <c r="H6" s="234"/>
      <c r="I6" s="235"/>
      <c r="J6" s="237"/>
      <c r="K6" s="224"/>
      <c r="M6" s="229"/>
      <c r="N6" s="229"/>
      <c r="O6" s="229"/>
      <c r="P6" s="229"/>
    </row>
    <row r="7" spans="1:206" s="68" customFormat="1" ht="22.5" customHeight="1">
      <c r="A7" s="226"/>
      <c r="B7" s="232"/>
      <c r="C7" s="232"/>
      <c r="D7" s="232"/>
      <c r="E7" s="227"/>
      <c r="F7" s="227"/>
      <c r="G7" s="227"/>
      <c r="H7" s="227"/>
      <c r="I7" s="227"/>
      <c r="J7" s="227"/>
      <c r="K7" s="226"/>
      <c r="L7" s="228"/>
      <c r="M7" s="227"/>
      <c r="N7" s="227"/>
      <c r="O7" s="222"/>
      <c r="P7" s="222"/>
      <c r="Q7" s="24"/>
      <c r="R7" s="24"/>
      <c r="S7" s="24"/>
      <c r="T7" s="24"/>
      <c r="U7" s="24"/>
      <c r="V7" s="24"/>
      <c r="W7" s="24"/>
      <c r="X7" s="24"/>
      <c r="Y7" s="24"/>
      <c r="Z7" s="24"/>
      <c r="AA7" s="221"/>
      <c r="AB7" s="24"/>
      <c r="AC7" s="24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27"/>
      <c r="AS7" s="66"/>
      <c r="GV7" s="67"/>
      <c r="GW7" s="67"/>
      <c r="GX7" s="67"/>
    </row>
    <row r="8" spans="1:206" s="71" customFormat="1" ht="30">
      <c r="A8" s="226" t="s">
        <v>254</v>
      </c>
      <c r="B8" s="231"/>
      <c r="C8" s="231"/>
      <c r="D8" s="231"/>
      <c r="E8" s="239"/>
      <c r="F8" s="240"/>
      <c r="G8" s="240"/>
      <c r="H8" s="240"/>
      <c r="I8" s="240"/>
      <c r="J8" s="241"/>
      <c r="K8" s="238"/>
      <c r="L8" s="228"/>
      <c r="M8" s="229"/>
      <c r="N8" s="229"/>
      <c r="O8" s="229"/>
      <c r="P8" s="229"/>
      <c r="Q8" s="55"/>
      <c r="R8" s="55"/>
      <c r="S8" s="55"/>
      <c r="T8" s="55"/>
      <c r="U8" s="55"/>
      <c r="V8" s="55"/>
      <c r="W8" s="55"/>
      <c r="X8" s="55"/>
      <c r="Y8" s="55"/>
      <c r="Z8" s="55"/>
      <c r="AA8" s="220"/>
      <c r="AB8" s="55"/>
      <c r="AC8" s="55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88"/>
      <c r="AS8" s="66"/>
      <c r="GV8" s="69"/>
      <c r="GW8" s="69"/>
      <c r="GX8" s="69"/>
    </row>
    <row r="9" spans="1:206" s="71" customFormat="1" ht="30">
      <c r="A9" s="226" t="s">
        <v>255</v>
      </c>
      <c r="B9" s="231"/>
      <c r="C9" s="231"/>
      <c r="D9" s="231"/>
      <c r="E9" s="239"/>
      <c r="F9" s="240"/>
      <c r="G9" s="240"/>
      <c r="H9" s="240"/>
      <c r="I9" s="240"/>
      <c r="J9" s="241"/>
      <c r="K9" s="238"/>
      <c r="L9" s="228"/>
      <c r="M9" s="229"/>
      <c r="N9" s="229"/>
      <c r="O9" s="229"/>
      <c r="P9" s="229"/>
      <c r="Q9" s="55"/>
      <c r="R9" s="55"/>
      <c r="S9" s="55"/>
      <c r="T9" s="55"/>
      <c r="U9" s="55"/>
      <c r="V9" s="55"/>
      <c r="W9" s="55"/>
      <c r="X9" s="55"/>
      <c r="Y9" s="55"/>
      <c r="Z9" s="55"/>
      <c r="AA9" s="220"/>
      <c r="AB9" s="55"/>
      <c r="AC9" s="55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88"/>
      <c r="AS9" s="66"/>
      <c r="GV9" s="69"/>
      <c r="GW9" s="69"/>
      <c r="GX9" s="69"/>
    </row>
    <row r="10" spans="1:206" s="71" customFormat="1" ht="27.75" customHeight="1">
      <c r="A10" s="226" t="s">
        <v>256</v>
      </c>
      <c r="B10" s="242"/>
      <c r="C10" s="242"/>
      <c r="D10" s="231"/>
      <c r="E10" s="243"/>
      <c r="F10" s="240"/>
      <c r="G10" s="240"/>
      <c r="H10" s="240"/>
      <c r="I10" s="240"/>
      <c r="J10" s="241"/>
      <c r="K10" s="226"/>
      <c r="L10" s="228"/>
      <c r="M10" s="229"/>
      <c r="N10" s="229"/>
      <c r="O10" s="229"/>
      <c r="P10" s="22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245"/>
      <c r="AB10" s="55"/>
      <c r="AC10" s="55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88"/>
      <c r="AS10" s="66"/>
      <c r="GV10" s="69"/>
      <c r="GW10" s="69"/>
      <c r="GX10" s="69"/>
    </row>
    <row r="11" spans="1:206" s="71" customFormat="1" ht="30">
      <c r="A11" s="93" t="s">
        <v>227</v>
      </c>
      <c r="B11" s="94"/>
      <c r="C11" s="94"/>
      <c r="D11" s="252"/>
      <c r="E11" s="97"/>
      <c r="F11" s="55"/>
      <c r="G11" s="24"/>
      <c r="H11" s="98"/>
      <c r="I11" s="98"/>
      <c r="J11" s="169"/>
      <c r="K11" s="206"/>
      <c r="L11" s="228"/>
      <c r="M11" s="55">
        <v>1</v>
      </c>
      <c r="N11" s="55">
        <v>2</v>
      </c>
      <c r="O11" s="55">
        <v>3</v>
      </c>
      <c r="P11" s="55">
        <v>4</v>
      </c>
      <c r="Q11" s="55">
        <v>5</v>
      </c>
      <c r="R11" s="55">
        <v>6</v>
      </c>
      <c r="S11" s="55">
        <v>7</v>
      </c>
      <c r="T11" s="55">
        <v>8</v>
      </c>
      <c r="U11" s="55">
        <v>9</v>
      </c>
      <c r="V11" s="55">
        <v>10</v>
      </c>
      <c r="W11" s="55">
        <v>11</v>
      </c>
      <c r="X11" s="55">
        <v>12</v>
      </c>
      <c r="Y11" s="55">
        <v>13</v>
      </c>
      <c r="Z11" s="55">
        <v>14</v>
      </c>
      <c r="AA11" s="220">
        <v>15</v>
      </c>
      <c r="AB11" s="55">
        <v>16</v>
      </c>
      <c r="AC11" s="55">
        <v>17</v>
      </c>
      <c r="AD11" s="96">
        <v>18</v>
      </c>
      <c r="AE11" s="96">
        <v>19</v>
      </c>
      <c r="AF11" s="96">
        <v>20</v>
      </c>
      <c r="AG11" s="96">
        <v>21</v>
      </c>
      <c r="AH11" s="96">
        <v>22</v>
      </c>
      <c r="AI11" s="96">
        <v>23</v>
      </c>
      <c r="AJ11" s="96">
        <v>24</v>
      </c>
      <c r="AK11" s="96">
        <v>25</v>
      </c>
      <c r="AL11" s="96">
        <v>26</v>
      </c>
      <c r="AM11" s="96">
        <v>27</v>
      </c>
      <c r="AN11" s="96">
        <v>28</v>
      </c>
      <c r="AO11" s="96">
        <v>29</v>
      </c>
      <c r="AP11" s="96">
        <v>30</v>
      </c>
      <c r="AQ11" s="96"/>
      <c r="AR11" s="88"/>
      <c r="AS11" s="66"/>
      <c r="GV11" s="69"/>
      <c r="GW11" s="69"/>
      <c r="GX11" s="69"/>
    </row>
    <row r="12" spans="1:206" s="71" customFormat="1" ht="30">
      <c r="A12" s="185" t="s">
        <v>218</v>
      </c>
      <c r="B12" s="186"/>
      <c r="C12" s="186"/>
      <c r="D12" s="253"/>
      <c r="E12" s="97"/>
      <c r="F12" s="55"/>
      <c r="G12" s="24"/>
      <c r="H12" s="98"/>
      <c r="I12" s="98"/>
      <c r="J12" s="169"/>
      <c r="K12" s="206"/>
      <c r="L12" s="250" t="s">
        <v>386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220" t="s">
        <v>331</v>
      </c>
      <c r="AB12" s="55"/>
      <c r="AC12" s="55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88"/>
      <c r="AS12" s="66"/>
      <c r="GV12" s="69"/>
      <c r="GW12" s="69"/>
      <c r="GX12" s="69"/>
    </row>
    <row r="13" spans="1:52" s="260" customFormat="1" ht="105" customHeight="1">
      <c r="A13" s="259" t="s">
        <v>45</v>
      </c>
      <c r="B13" s="259" t="s">
        <v>8</v>
      </c>
      <c r="C13" s="89"/>
      <c r="E13" s="261" t="s">
        <v>151</v>
      </c>
      <c r="F13" s="262" t="s">
        <v>46</v>
      </c>
      <c r="G13" s="262" t="s">
        <v>47</v>
      </c>
      <c r="H13" s="262" t="s">
        <v>48</v>
      </c>
      <c r="I13" s="262" t="s">
        <v>150</v>
      </c>
      <c r="J13" s="263" t="s">
        <v>139</v>
      </c>
      <c r="K13" s="264" t="s">
        <v>384</v>
      </c>
      <c r="L13" s="265" t="s">
        <v>383</v>
      </c>
      <c r="M13" s="266">
        <v>40792</v>
      </c>
      <c r="N13" s="266">
        <v>40799</v>
      </c>
      <c r="O13" s="266">
        <v>40806</v>
      </c>
      <c r="P13" s="266">
        <v>40813</v>
      </c>
      <c r="Q13" s="266">
        <v>40820</v>
      </c>
      <c r="R13" s="266">
        <v>40827</v>
      </c>
      <c r="S13" s="266">
        <v>40834</v>
      </c>
      <c r="T13" s="266">
        <v>40841</v>
      </c>
      <c r="U13" s="266">
        <v>40848</v>
      </c>
      <c r="V13" s="266">
        <v>40855</v>
      </c>
      <c r="W13" s="266">
        <v>40862</v>
      </c>
      <c r="X13" s="266">
        <v>40869</v>
      </c>
      <c r="Y13" s="266">
        <v>40876</v>
      </c>
      <c r="Z13" s="266">
        <v>40883</v>
      </c>
      <c r="AA13" s="267">
        <v>40890</v>
      </c>
      <c r="AB13" s="266">
        <v>40897</v>
      </c>
      <c r="AC13" s="266">
        <v>40912</v>
      </c>
      <c r="AD13" s="266">
        <v>40919</v>
      </c>
      <c r="AE13" s="266">
        <v>40926</v>
      </c>
      <c r="AF13" s="266">
        <v>40932</v>
      </c>
      <c r="AG13" s="266">
        <v>40939</v>
      </c>
      <c r="AH13" s="266">
        <v>40946</v>
      </c>
      <c r="AI13" s="266">
        <v>40953</v>
      </c>
      <c r="AJ13" s="266">
        <v>40960</v>
      </c>
      <c r="AK13" s="266">
        <v>40967</v>
      </c>
      <c r="AL13" s="266">
        <v>40974</v>
      </c>
      <c r="AM13" s="266">
        <v>40981</v>
      </c>
      <c r="AN13" s="266">
        <v>40988</v>
      </c>
      <c r="AO13" s="266">
        <v>40995</v>
      </c>
      <c r="AP13" s="266">
        <v>41002</v>
      </c>
      <c r="AQ13" s="266"/>
      <c r="AR13" s="89"/>
      <c r="AS13" s="89"/>
      <c r="AT13" s="90"/>
      <c r="AU13" s="91"/>
      <c r="AV13" s="90"/>
      <c r="AW13" s="90"/>
      <c r="AX13" s="91"/>
      <c r="AY13" s="90"/>
      <c r="AZ13" s="91"/>
    </row>
    <row r="14" spans="1:52" ht="24.75" customHeight="1">
      <c r="A14" s="219" t="s">
        <v>308</v>
      </c>
      <c r="B14" s="219" t="s">
        <v>50</v>
      </c>
      <c r="C14" s="92"/>
      <c r="D14" s="30"/>
      <c r="E14" s="102">
        <f aca="true" t="shared" si="0" ref="E14:E45">I14*0.66</f>
        <v>-4.62</v>
      </c>
      <c r="F14" s="99">
        <f aca="true" t="shared" si="1" ref="F14:F45">G14+H14</f>
        <v>21</v>
      </c>
      <c r="G14" s="54">
        <f aca="true" t="shared" si="2" ref="G14:G45">COUNTIF(M14:AP14,"W")</f>
        <v>7</v>
      </c>
      <c r="H14" s="54">
        <f aca="true" t="shared" si="3" ref="H14:H45">COUNTIF(M14:AP14,"L")</f>
        <v>14</v>
      </c>
      <c r="I14" s="212">
        <f aca="true" t="shared" si="4" ref="I14:I45">G14-H14</f>
        <v>-7</v>
      </c>
      <c r="J14" s="169">
        <f aca="true" t="shared" si="5" ref="J14:J45">SUM(G14/F14%)</f>
        <v>33.333333333333336</v>
      </c>
      <c r="K14" s="254">
        <v>20</v>
      </c>
      <c r="L14" s="257">
        <f aca="true" t="shared" si="6" ref="L14:L45">K14-E14</f>
        <v>24.62</v>
      </c>
      <c r="M14" s="171" t="s">
        <v>10</v>
      </c>
      <c r="N14" s="171" t="s">
        <v>11</v>
      </c>
      <c r="O14" s="171" t="s">
        <v>11</v>
      </c>
      <c r="P14" s="171"/>
      <c r="Q14" s="171" t="s">
        <v>201</v>
      </c>
      <c r="R14" s="171"/>
      <c r="S14" s="171" t="s">
        <v>10</v>
      </c>
      <c r="T14" s="171" t="s">
        <v>10</v>
      </c>
      <c r="U14" s="171" t="s">
        <v>11</v>
      </c>
      <c r="V14" s="171" t="s">
        <v>11</v>
      </c>
      <c r="W14" s="171"/>
      <c r="X14" s="171" t="s">
        <v>11</v>
      </c>
      <c r="Y14" s="171"/>
      <c r="Z14" s="171"/>
      <c r="AA14" s="171" t="s">
        <v>11</v>
      </c>
      <c r="AB14" s="171" t="s">
        <v>11</v>
      </c>
      <c r="AC14" s="171" t="s">
        <v>11</v>
      </c>
      <c r="AD14" s="171" t="s">
        <v>11</v>
      </c>
      <c r="AE14" s="171" t="s">
        <v>11</v>
      </c>
      <c r="AF14" s="171" t="s">
        <v>201</v>
      </c>
      <c r="AG14" s="171" t="s">
        <v>10</v>
      </c>
      <c r="AH14" s="171"/>
      <c r="AI14" s="171" t="s">
        <v>11</v>
      </c>
      <c r="AJ14" s="171" t="s">
        <v>10</v>
      </c>
      <c r="AK14" s="171" t="s">
        <v>11</v>
      </c>
      <c r="AL14" s="171" t="s">
        <v>10</v>
      </c>
      <c r="AM14" s="171" t="s">
        <v>11</v>
      </c>
      <c r="AN14" s="171" t="s">
        <v>10</v>
      </c>
      <c r="AO14" s="171" t="s">
        <v>11</v>
      </c>
      <c r="AP14" s="171"/>
      <c r="AQ14" s="171"/>
      <c r="AR14" s="92"/>
      <c r="AS14" s="92"/>
      <c r="AT14" s="4"/>
      <c r="AU14" s="72"/>
      <c r="AV14" s="4"/>
      <c r="AW14" s="2"/>
      <c r="AX14" s="72"/>
      <c r="AY14" s="4"/>
      <c r="AZ14" s="72"/>
    </row>
    <row r="15" spans="1:52" ht="24.75" customHeight="1">
      <c r="A15" s="210" t="s">
        <v>51</v>
      </c>
      <c r="B15" s="210" t="s">
        <v>50</v>
      </c>
      <c r="C15" s="92"/>
      <c r="D15" s="30"/>
      <c r="E15" s="102">
        <f t="shared" si="0"/>
        <v>-2.64</v>
      </c>
      <c r="F15" s="99">
        <f t="shared" si="1"/>
        <v>24</v>
      </c>
      <c r="G15" s="54">
        <f t="shared" si="2"/>
        <v>10</v>
      </c>
      <c r="H15" s="54">
        <f t="shared" si="3"/>
        <v>14</v>
      </c>
      <c r="I15" s="212">
        <f t="shared" si="4"/>
        <v>-4</v>
      </c>
      <c r="J15" s="169">
        <f t="shared" si="5"/>
        <v>41.66666666666667</v>
      </c>
      <c r="K15" s="254">
        <v>14</v>
      </c>
      <c r="L15" s="257">
        <f t="shared" si="6"/>
        <v>16.64</v>
      </c>
      <c r="M15" s="171" t="s">
        <v>11</v>
      </c>
      <c r="N15" s="171" t="s">
        <v>11</v>
      </c>
      <c r="O15" s="171"/>
      <c r="P15" s="171" t="s">
        <v>10</v>
      </c>
      <c r="Q15" s="171" t="s">
        <v>201</v>
      </c>
      <c r="R15" s="171" t="s">
        <v>11</v>
      </c>
      <c r="S15" s="171" t="s">
        <v>11</v>
      </c>
      <c r="T15" s="171" t="s">
        <v>11</v>
      </c>
      <c r="U15" s="171"/>
      <c r="V15" s="171" t="s">
        <v>11</v>
      </c>
      <c r="W15" s="171" t="s">
        <v>11</v>
      </c>
      <c r="X15" s="171" t="s">
        <v>11</v>
      </c>
      <c r="Y15" s="171" t="s">
        <v>10</v>
      </c>
      <c r="Z15" s="171" t="s">
        <v>11</v>
      </c>
      <c r="AA15" s="171" t="s">
        <v>10</v>
      </c>
      <c r="AB15" s="171" t="s">
        <v>11</v>
      </c>
      <c r="AC15" s="171"/>
      <c r="AD15" s="171" t="s">
        <v>11</v>
      </c>
      <c r="AE15" s="171" t="s">
        <v>10</v>
      </c>
      <c r="AF15" s="171" t="s">
        <v>201</v>
      </c>
      <c r="AG15" s="171" t="s">
        <v>10</v>
      </c>
      <c r="AH15" s="171" t="s">
        <v>11</v>
      </c>
      <c r="AI15" s="171" t="s">
        <v>10</v>
      </c>
      <c r="AJ15" s="171"/>
      <c r="AK15" s="171" t="s">
        <v>10</v>
      </c>
      <c r="AL15" s="171" t="s">
        <v>10</v>
      </c>
      <c r="AM15" s="171" t="s">
        <v>11</v>
      </c>
      <c r="AN15" s="171" t="s">
        <v>10</v>
      </c>
      <c r="AO15" s="171" t="s">
        <v>10</v>
      </c>
      <c r="AP15" s="171" t="s">
        <v>11</v>
      </c>
      <c r="AQ15" s="171"/>
      <c r="AR15" s="92"/>
      <c r="AS15" s="92"/>
      <c r="AT15" s="4"/>
      <c r="AU15" s="72"/>
      <c r="AV15" s="4"/>
      <c r="AW15" s="2"/>
      <c r="AX15" s="72"/>
      <c r="AY15" s="4"/>
      <c r="AZ15" s="72"/>
    </row>
    <row r="16" spans="1:52" ht="24.75" customHeight="1">
      <c r="A16" s="210" t="s">
        <v>52</v>
      </c>
      <c r="B16" s="210" t="s">
        <v>50</v>
      </c>
      <c r="C16" s="92"/>
      <c r="D16" s="30"/>
      <c r="E16" s="101">
        <f t="shared" si="0"/>
        <v>1.32</v>
      </c>
      <c r="F16" s="99">
        <f t="shared" si="1"/>
        <v>24</v>
      </c>
      <c r="G16" s="54">
        <f t="shared" si="2"/>
        <v>13</v>
      </c>
      <c r="H16" s="54">
        <f t="shared" si="3"/>
        <v>11</v>
      </c>
      <c r="I16" s="212">
        <f t="shared" si="4"/>
        <v>2</v>
      </c>
      <c r="J16" s="169">
        <f t="shared" si="5"/>
        <v>54.16666666666667</v>
      </c>
      <c r="K16" s="254">
        <v>16</v>
      </c>
      <c r="L16" s="257">
        <f t="shared" si="6"/>
        <v>14.68</v>
      </c>
      <c r="M16" s="171" t="s">
        <v>11</v>
      </c>
      <c r="N16" s="171" t="s">
        <v>11</v>
      </c>
      <c r="O16" s="171" t="s">
        <v>11</v>
      </c>
      <c r="P16" s="171" t="s">
        <v>10</v>
      </c>
      <c r="Q16" s="171" t="s">
        <v>201</v>
      </c>
      <c r="R16" s="171" t="s">
        <v>10</v>
      </c>
      <c r="S16" s="171" t="s">
        <v>11</v>
      </c>
      <c r="T16" s="171"/>
      <c r="U16" s="171" t="s">
        <v>10</v>
      </c>
      <c r="V16" s="171" t="s">
        <v>10</v>
      </c>
      <c r="W16" s="171" t="s">
        <v>10</v>
      </c>
      <c r="X16" s="171" t="s">
        <v>10</v>
      </c>
      <c r="Y16" s="171" t="s">
        <v>11</v>
      </c>
      <c r="Z16" s="171" t="s">
        <v>11</v>
      </c>
      <c r="AA16" s="171"/>
      <c r="AB16" s="171" t="s">
        <v>11</v>
      </c>
      <c r="AC16" s="171" t="s">
        <v>11</v>
      </c>
      <c r="AD16" s="171" t="s">
        <v>11</v>
      </c>
      <c r="AE16" s="171" t="s">
        <v>10</v>
      </c>
      <c r="AF16" s="171" t="s">
        <v>201</v>
      </c>
      <c r="AG16" s="171"/>
      <c r="AH16" s="171" t="s">
        <v>10</v>
      </c>
      <c r="AI16" s="171" t="s">
        <v>10</v>
      </c>
      <c r="AJ16" s="171" t="s">
        <v>10</v>
      </c>
      <c r="AK16" s="171"/>
      <c r="AL16" s="171" t="s">
        <v>10</v>
      </c>
      <c r="AM16" s="171" t="s">
        <v>10</v>
      </c>
      <c r="AN16" s="171" t="s">
        <v>11</v>
      </c>
      <c r="AO16" s="171" t="s">
        <v>10</v>
      </c>
      <c r="AP16" s="171" t="s">
        <v>11</v>
      </c>
      <c r="AQ16" s="171"/>
      <c r="AR16" s="92"/>
      <c r="AS16" s="92"/>
      <c r="AT16" s="4"/>
      <c r="AU16" s="72"/>
      <c r="AV16" s="4"/>
      <c r="AW16" s="2"/>
      <c r="AX16" s="72"/>
      <c r="AY16" s="4"/>
      <c r="AZ16" s="72"/>
    </row>
    <row r="17" spans="1:52" ht="24.75" customHeight="1">
      <c r="A17" s="210" t="s">
        <v>53</v>
      </c>
      <c r="B17" s="210" t="s">
        <v>50</v>
      </c>
      <c r="C17" s="92"/>
      <c r="D17" s="30"/>
      <c r="E17" s="101">
        <f t="shared" si="0"/>
        <v>1.32</v>
      </c>
      <c r="F17" s="99">
        <f t="shared" si="1"/>
        <v>4</v>
      </c>
      <c r="G17" s="54">
        <f t="shared" si="2"/>
        <v>3</v>
      </c>
      <c r="H17" s="54">
        <f t="shared" si="3"/>
        <v>1</v>
      </c>
      <c r="I17" s="212">
        <f t="shared" si="4"/>
        <v>2</v>
      </c>
      <c r="J17" s="169">
        <f t="shared" si="5"/>
        <v>75</v>
      </c>
      <c r="K17" s="254">
        <v>24</v>
      </c>
      <c r="L17" s="257">
        <f t="shared" si="6"/>
        <v>22.68</v>
      </c>
      <c r="M17" s="171"/>
      <c r="N17" s="171"/>
      <c r="O17" s="171"/>
      <c r="P17" s="171" t="s">
        <v>10</v>
      </c>
      <c r="Q17" s="171" t="s">
        <v>201</v>
      </c>
      <c r="R17" s="171"/>
      <c r="S17" s="171"/>
      <c r="T17" s="171" t="s">
        <v>11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 t="s">
        <v>201</v>
      </c>
      <c r="AG17" s="171" t="s">
        <v>10</v>
      </c>
      <c r="AH17" s="171"/>
      <c r="AI17" s="171" t="s">
        <v>10</v>
      </c>
      <c r="AJ17" s="171"/>
      <c r="AK17" s="171"/>
      <c r="AL17" s="171"/>
      <c r="AM17" s="171"/>
      <c r="AN17" s="171"/>
      <c r="AO17" s="171"/>
      <c r="AP17" s="171"/>
      <c r="AQ17" s="171"/>
      <c r="AR17" s="92"/>
      <c r="AS17" s="92"/>
      <c r="AT17" s="4"/>
      <c r="AU17" s="72"/>
      <c r="AV17" s="4"/>
      <c r="AW17" s="2"/>
      <c r="AX17" s="72"/>
      <c r="AY17" s="4"/>
      <c r="AZ17" s="72"/>
    </row>
    <row r="18" spans="1:52" ht="24.75" customHeight="1">
      <c r="A18" s="210" t="s">
        <v>83</v>
      </c>
      <c r="B18" s="210" t="s">
        <v>50</v>
      </c>
      <c r="C18" s="92"/>
      <c r="D18" s="30"/>
      <c r="E18" s="101">
        <f t="shared" si="0"/>
        <v>0.66</v>
      </c>
      <c r="F18" s="99">
        <f t="shared" si="1"/>
        <v>1</v>
      </c>
      <c r="G18" s="54">
        <f t="shared" si="2"/>
        <v>1</v>
      </c>
      <c r="H18" s="54">
        <f t="shared" si="3"/>
        <v>0</v>
      </c>
      <c r="I18" s="212">
        <f t="shared" si="4"/>
        <v>1</v>
      </c>
      <c r="J18" s="169">
        <f t="shared" si="5"/>
        <v>100</v>
      </c>
      <c r="K18" s="254">
        <v>5</v>
      </c>
      <c r="L18" s="257">
        <f t="shared" si="6"/>
        <v>4.34</v>
      </c>
      <c r="M18" s="171"/>
      <c r="N18" s="171"/>
      <c r="O18" s="171"/>
      <c r="P18" s="171"/>
      <c r="Q18" s="171" t="s">
        <v>201</v>
      </c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 t="s">
        <v>201</v>
      </c>
      <c r="AG18" s="171"/>
      <c r="AH18" s="171" t="s">
        <v>10</v>
      </c>
      <c r="AI18" s="171"/>
      <c r="AJ18" s="171"/>
      <c r="AK18" s="171"/>
      <c r="AL18" s="171"/>
      <c r="AM18" s="171"/>
      <c r="AN18" s="171"/>
      <c r="AO18" s="171"/>
      <c r="AP18" s="171"/>
      <c r="AQ18" s="171"/>
      <c r="AR18" s="92"/>
      <c r="AS18" s="92"/>
      <c r="AT18" s="4"/>
      <c r="AU18" s="72"/>
      <c r="AV18" s="4"/>
      <c r="AW18" s="2"/>
      <c r="AX18" s="72"/>
      <c r="AY18" s="4"/>
      <c r="AZ18" s="72"/>
    </row>
    <row r="19" spans="1:52" ht="24.75" customHeight="1">
      <c r="A19" s="210" t="s">
        <v>59</v>
      </c>
      <c r="B19" s="210" t="s">
        <v>50</v>
      </c>
      <c r="C19" s="92"/>
      <c r="D19" s="30"/>
      <c r="E19" s="101">
        <f t="shared" si="0"/>
        <v>2.64</v>
      </c>
      <c r="F19" s="99">
        <f t="shared" si="1"/>
        <v>22</v>
      </c>
      <c r="G19" s="54">
        <f t="shared" si="2"/>
        <v>13</v>
      </c>
      <c r="H19" s="54">
        <f t="shared" si="3"/>
        <v>9</v>
      </c>
      <c r="I19" s="212">
        <f t="shared" si="4"/>
        <v>4</v>
      </c>
      <c r="J19" s="169">
        <f t="shared" si="5"/>
        <v>59.09090909090909</v>
      </c>
      <c r="K19" s="254">
        <v>20</v>
      </c>
      <c r="L19" s="257">
        <f t="shared" si="6"/>
        <v>17.36</v>
      </c>
      <c r="M19" s="171" t="s">
        <v>10</v>
      </c>
      <c r="N19" s="171" t="s">
        <v>11</v>
      </c>
      <c r="O19" s="171" t="s">
        <v>10</v>
      </c>
      <c r="P19" s="171" t="s">
        <v>11</v>
      </c>
      <c r="Q19" s="171" t="s">
        <v>201</v>
      </c>
      <c r="R19" s="171" t="s">
        <v>11</v>
      </c>
      <c r="S19" s="171"/>
      <c r="T19" s="171" t="s">
        <v>11</v>
      </c>
      <c r="U19" s="171" t="s">
        <v>10</v>
      </c>
      <c r="V19" s="171" t="s">
        <v>11</v>
      </c>
      <c r="W19" s="171" t="s">
        <v>10</v>
      </c>
      <c r="X19" s="171"/>
      <c r="Y19" s="171" t="s">
        <v>11</v>
      </c>
      <c r="Z19" s="171" t="s">
        <v>11</v>
      </c>
      <c r="AA19" s="171" t="s">
        <v>10</v>
      </c>
      <c r="AB19" s="171" t="s">
        <v>11</v>
      </c>
      <c r="AC19" s="171" t="s">
        <v>10</v>
      </c>
      <c r="AD19" s="171" t="s">
        <v>10</v>
      </c>
      <c r="AE19" s="171"/>
      <c r="AF19" s="171" t="s">
        <v>201</v>
      </c>
      <c r="AG19" s="171" t="s">
        <v>10</v>
      </c>
      <c r="AH19" s="171"/>
      <c r="AI19" s="171"/>
      <c r="AJ19" s="171" t="s">
        <v>10</v>
      </c>
      <c r="AK19" s="171" t="s">
        <v>10</v>
      </c>
      <c r="AL19" s="171" t="s">
        <v>10</v>
      </c>
      <c r="AM19" s="171" t="s">
        <v>11</v>
      </c>
      <c r="AN19" s="171" t="s">
        <v>10</v>
      </c>
      <c r="AO19" s="171"/>
      <c r="AP19" s="171" t="s">
        <v>10</v>
      </c>
      <c r="AQ19" s="171"/>
      <c r="AR19" s="92"/>
      <c r="AS19" s="92"/>
      <c r="AT19" s="4"/>
      <c r="AU19" s="72"/>
      <c r="AV19" s="4"/>
      <c r="AW19" s="2"/>
      <c r="AX19" s="72"/>
      <c r="AY19" s="4"/>
      <c r="AZ19" s="72"/>
    </row>
    <row r="20" spans="1:52" ht="24.75" customHeight="1">
      <c r="A20" s="219" t="s">
        <v>358</v>
      </c>
      <c r="B20" s="219" t="s">
        <v>50</v>
      </c>
      <c r="C20" s="92"/>
      <c r="D20" s="30"/>
      <c r="E20" s="101">
        <f t="shared" si="0"/>
        <v>-0.66</v>
      </c>
      <c r="F20" s="99">
        <f t="shared" si="1"/>
        <v>1</v>
      </c>
      <c r="G20" s="54">
        <f t="shared" si="2"/>
        <v>0</v>
      </c>
      <c r="H20" s="54">
        <f t="shared" si="3"/>
        <v>1</v>
      </c>
      <c r="I20" s="212">
        <f t="shared" si="4"/>
        <v>-1</v>
      </c>
      <c r="J20" s="169">
        <f t="shared" si="5"/>
        <v>0</v>
      </c>
      <c r="K20" s="254">
        <v>25</v>
      </c>
      <c r="L20" s="257">
        <f t="shared" si="6"/>
        <v>25.66</v>
      </c>
      <c r="M20" s="171"/>
      <c r="N20" s="171"/>
      <c r="O20" s="171"/>
      <c r="P20" s="171"/>
      <c r="Q20" s="171" t="s">
        <v>201</v>
      </c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 t="s">
        <v>201</v>
      </c>
      <c r="AG20" s="171" t="s">
        <v>11</v>
      </c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92"/>
      <c r="AS20" s="92"/>
      <c r="AT20" s="4"/>
      <c r="AU20" s="72"/>
      <c r="AV20" s="4"/>
      <c r="AW20" s="2"/>
      <c r="AX20" s="72"/>
      <c r="AY20" s="4"/>
      <c r="AZ20" s="72"/>
    </row>
    <row r="21" spans="1:52" ht="24.75" customHeight="1">
      <c r="A21" s="210" t="s">
        <v>55</v>
      </c>
      <c r="B21" s="210" t="s">
        <v>50</v>
      </c>
      <c r="C21" s="92"/>
      <c r="D21" s="30"/>
      <c r="E21" s="101">
        <f t="shared" si="0"/>
        <v>7.92</v>
      </c>
      <c r="F21" s="99">
        <f t="shared" si="1"/>
        <v>22</v>
      </c>
      <c r="G21" s="54">
        <f t="shared" si="2"/>
        <v>17</v>
      </c>
      <c r="H21" s="54">
        <f t="shared" si="3"/>
        <v>5</v>
      </c>
      <c r="I21" s="212">
        <f t="shared" si="4"/>
        <v>12</v>
      </c>
      <c r="J21" s="169">
        <f t="shared" si="5"/>
        <v>77.27272727272727</v>
      </c>
      <c r="K21" s="254">
        <v>20</v>
      </c>
      <c r="L21" s="257">
        <f t="shared" si="6"/>
        <v>12.08</v>
      </c>
      <c r="M21" s="171"/>
      <c r="N21" s="171" t="s">
        <v>11</v>
      </c>
      <c r="O21" s="171" t="s">
        <v>11</v>
      </c>
      <c r="P21" s="171"/>
      <c r="Q21" s="171" t="s">
        <v>201</v>
      </c>
      <c r="R21" s="171" t="s">
        <v>11</v>
      </c>
      <c r="S21" s="171" t="s">
        <v>10</v>
      </c>
      <c r="T21" s="171" t="s">
        <v>10</v>
      </c>
      <c r="U21" s="171" t="s">
        <v>10</v>
      </c>
      <c r="V21" s="171"/>
      <c r="W21" s="171" t="s">
        <v>10</v>
      </c>
      <c r="X21" s="171" t="s">
        <v>10</v>
      </c>
      <c r="Y21" s="171" t="s">
        <v>10</v>
      </c>
      <c r="Z21" s="171" t="s">
        <v>10</v>
      </c>
      <c r="AA21" s="171" t="s">
        <v>10</v>
      </c>
      <c r="AB21" s="171" t="s">
        <v>11</v>
      </c>
      <c r="AC21" s="171" t="s">
        <v>10</v>
      </c>
      <c r="AD21" s="171"/>
      <c r="AE21" s="171" t="s">
        <v>10</v>
      </c>
      <c r="AF21" s="171" t="s">
        <v>201</v>
      </c>
      <c r="AG21" s="171"/>
      <c r="AH21" s="171" t="s">
        <v>11</v>
      </c>
      <c r="AI21" s="171" t="s">
        <v>10</v>
      </c>
      <c r="AJ21" s="171" t="s">
        <v>10</v>
      </c>
      <c r="AK21" s="171" t="s">
        <v>10</v>
      </c>
      <c r="AL21" s="171"/>
      <c r="AM21" s="171" t="s">
        <v>10</v>
      </c>
      <c r="AN21" s="171" t="s">
        <v>10</v>
      </c>
      <c r="AO21" s="171" t="s">
        <v>10</v>
      </c>
      <c r="AP21" s="171" t="s">
        <v>10</v>
      </c>
      <c r="AQ21" s="171"/>
      <c r="AR21" s="92"/>
      <c r="AS21" s="92"/>
      <c r="AT21" s="4"/>
      <c r="AU21" s="72"/>
      <c r="AV21" s="4"/>
      <c r="AW21" s="2"/>
      <c r="AX21" s="72"/>
      <c r="AY21" s="4"/>
      <c r="AZ21" s="72"/>
    </row>
    <row r="22" spans="1:52" ht="24.75" customHeight="1">
      <c r="A22" s="210" t="s">
        <v>61</v>
      </c>
      <c r="B22" s="210" t="s">
        <v>50</v>
      </c>
      <c r="C22" s="92"/>
      <c r="D22" s="30"/>
      <c r="E22" s="101">
        <f t="shared" si="0"/>
        <v>3.3000000000000003</v>
      </c>
      <c r="F22" s="99">
        <f t="shared" si="1"/>
        <v>21</v>
      </c>
      <c r="G22" s="54">
        <f t="shared" si="2"/>
        <v>13</v>
      </c>
      <c r="H22" s="54">
        <f t="shared" si="3"/>
        <v>8</v>
      </c>
      <c r="I22" s="212">
        <f t="shared" si="4"/>
        <v>5</v>
      </c>
      <c r="J22" s="169">
        <f t="shared" si="5"/>
        <v>61.904761904761905</v>
      </c>
      <c r="K22" s="254">
        <v>27</v>
      </c>
      <c r="L22" s="257">
        <f t="shared" si="6"/>
        <v>23.7</v>
      </c>
      <c r="M22" s="171" t="s">
        <v>11</v>
      </c>
      <c r="N22" s="171"/>
      <c r="O22" s="171" t="s">
        <v>11</v>
      </c>
      <c r="P22" s="171" t="s">
        <v>10</v>
      </c>
      <c r="Q22" s="171" t="s">
        <v>201</v>
      </c>
      <c r="R22" s="171" t="s">
        <v>10</v>
      </c>
      <c r="S22" s="171" t="s">
        <v>11</v>
      </c>
      <c r="T22" s="171"/>
      <c r="U22" s="171" t="s">
        <v>11</v>
      </c>
      <c r="V22" s="171" t="s">
        <v>10</v>
      </c>
      <c r="W22" s="171" t="s">
        <v>11</v>
      </c>
      <c r="X22" s="171" t="s">
        <v>10</v>
      </c>
      <c r="Y22" s="171" t="s">
        <v>10</v>
      </c>
      <c r="Z22" s="171" t="s">
        <v>11</v>
      </c>
      <c r="AA22" s="171" t="s">
        <v>10</v>
      </c>
      <c r="AB22" s="171"/>
      <c r="AC22" s="171" t="s">
        <v>11</v>
      </c>
      <c r="AD22" s="171" t="s">
        <v>10</v>
      </c>
      <c r="AE22" s="171" t="s">
        <v>10</v>
      </c>
      <c r="AF22" s="171" t="s">
        <v>201</v>
      </c>
      <c r="AG22" s="171"/>
      <c r="AH22" s="171" t="s">
        <v>10</v>
      </c>
      <c r="AI22" s="171"/>
      <c r="AJ22" s="171" t="s">
        <v>11</v>
      </c>
      <c r="AK22" s="171" t="s">
        <v>10</v>
      </c>
      <c r="AL22" s="171" t="s">
        <v>10</v>
      </c>
      <c r="AM22" s="171"/>
      <c r="AN22" s="171"/>
      <c r="AO22" s="171" t="s">
        <v>10</v>
      </c>
      <c r="AP22" s="171" t="s">
        <v>10</v>
      </c>
      <c r="AQ22" s="171"/>
      <c r="AR22" s="92"/>
      <c r="AS22" s="92"/>
      <c r="AT22" s="4"/>
      <c r="AU22" s="72"/>
      <c r="AV22" s="4"/>
      <c r="AW22" s="2"/>
      <c r="AX22" s="72"/>
      <c r="AY22" s="4"/>
      <c r="AZ22" s="72"/>
    </row>
    <row r="23" spans="1:52" ht="24.75" customHeight="1">
      <c r="A23" s="219" t="s">
        <v>326</v>
      </c>
      <c r="B23" s="219" t="s">
        <v>56</v>
      </c>
      <c r="C23" s="92"/>
      <c r="D23" s="30"/>
      <c r="E23" s="101">
        <f t="shared" si="0"/>
        <v>0.66</v>
      </c>
      <c r="F23" s="99">
        <f t="shared" si="1"/>
        <v>5</v>
      </c>
      <c r="G23" s="54">
        <f t="shared" si="2"/>
        <v>3</v>
      </c>
      <c r="H23" s="54">
        <f t="shared" si="3"/>
        <v>2</v>
      </c>
      <c r="I23" s="212">
        <f t="shared" si="4"/>
        <v>1</v>
      </c>
      <c r="J23" s="169">
        <f t="shared" si="5"/>
        <v>60</v>
      </c>
      <c r="K23" s="254">
        <v>15</v>
      </c>
      <c r="L23" s="257">
        <f t="shared" si="6"/>
        <v>14.34</v>
      </c>
      <c r="M23" s="171"/>
      <c r="N23" s="171"/>
      <c r="O23" s="171" t="s">
        <v>201</v>
      </c>
      <c r="P23" s="171"/>
      <c r="Q23" s="171"/>
      <c r="R23" s="171"/>
      <c r="S23" s="171"/>
      <c r="T23" s="171" t="s">
        <v>10</v>
      </c>
      <c r="U23" s="171"/>
      <c r="V23" s="171"/>
      <c r="W23" s="171"/>
      <c r="X23" s="171"/>
      <c r="Y23" s="171" t="s">
        <v>10</v>
      </c>
      <c r="Z23" s="171" t="s">
        <v>11</v>
      </c>
      <c r="AA23" s="171"/>
      <c r="AB23" s="171"/>
      <c r="AC23" s="171"/>
      <c r="AD23" s="171" t="s">
        <v>201</v>
      </c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 t="s">
        <v>11</v>
      </c>
      <c r="AP23" s="171" t="s">
        <v>10</v>
      </c>
      <c r="AQ23" s="171"/>
      <c r="AR23" s="92"/>
      <c r="AS23" s="92"/>
      <c r="AT23" s="4"/>
      <c r="AU23" s="72"/>
      <c r="AV23" s="4"/>
      <c r="AW23" s="2"/>
      <c r="AX23" s="72"/>
      <c r="AY23" s="4"/>
      <c r="AZ23" s="72"/>
    </row>
    <row r="24" spans="1:52" ht="24.75" customHeight="1">
      <c r="A24" s="210" t="s">
        <v>57</v>
      </c>
      <c r="B24" s="210" t="s">
        <v>56</v>
      </c>
      <c r="C24" s="92"/>
      <c r="D24" s="30"/>
      <c r="E24" s="101">
        <f t="shared" si="0"/>
        <v>0</v>
      </c>
      <c r="F24" s="99">
        <f t="shared" si="1"/>
        <v>26</v>
      </c>
      <c r="G24" s="54">
        <f t="shared" si="2"/>
        <v>13</v>
      </c>
      <c r="H24" s="54">
        <f t="shared" si="3"/>
        <v>13</v>
      </c>
      <c r="I24" s="212">
        <f t="shared" si="4"/>
        <v>0</v>
      </c>
      <c r="J24" s="169">
        <f t="shared" si="5"/>
        <v>50</v>
      </c>
      <c r="K24" s="254">
        <v>18</v>
      </c>
      <c r="L24" s="257">
        <f t="shared" si="6"/>
        <v>18</v>
      </c>
      <c r="M24" s="171" t="s">
        <v>11</v>
      </c>
      <c r="N24" s="171" t="s">
        <v>10</v>
      </c>
      <c r="O24" s="171" t="s">
        <v>201</v>
      </c>
      <c r="P24" s="171" t="s">
        <v>10</v>
      </c>
      <c r="Q24" s="171" t="s">
        <v>10</v>
      </c>
      <c r="R24" s="171" t="s">
        <v>10</v>
      </c>
      <c r="S24" s="171" t="s">
        <v>11</v>
      </c>
      <c r="T24" s="171"/>
      <c r="U24" s="171" t="s">
        <v>10</v>
      </c>
      <c r="V24" s="171" t="s">
        <v>11</v>
      </c>
      <c r="W24" s="171" t="s">
        <v>11</v>
      </c>
      <c r="X24" s="171" t="s">
        <v>11</v>
      </c>
      <c r="Y24" s="171" t="s">
        <v>11</v>
      </c>
      <c r="Z24" s="171"/>
      <c r="AA24" s="171" t="s">
        <v>10</v>
      </c>
      <c r="AB24" s="171" t="s">
        <v>11</v>
      </c>
      <c r="AC24" s="171" t="s">
        <v>10</v>
      </c>
      <c r="AD24" s="171" t="s">
        <v>201</v>
      </c>
      <c r="AE24" s="171" t="s">
        <v>10</v>
      </c>
      <c r="AF24" s="171" t="s">
        <v>10</v>
      </c>
      <c r="AG24" s="171" t="s">
        <v>10</v>
      </c>
      <c r="AH24" s="171" t="s">
        <v>10</v>
      </c>
      <c r="AI24" s="171" t="s">
        <v>11</v>
      </c>
      <c r="AJ24" s="171" t="s">
        <v>11</v>
      </c>
      <c r="AK24" s="171" t="s">
        <v>11</v>
      </c>
      <c r="AL24" s="171" t="s">
        <v>11</v>
      </c>
      <c r="AM24" s="171" t="s">
        <v>11</v>
      </c>
      <c r="AN24" s="171" t="s">
        <v>11</v>
      </c>
      <c r="AO24" s="171" t="s">
        <v>10</v>
      </c>
      <c r="AP24" s="171" t="s">
        <v>10</v>
      </c>
      <c r="AQ24" s="171"/>
      <c r="AR24" s="92"/>
      <c r="AS24" s="92"/>
      <c r="AT24" s="4"/>
      <c r="AU24" s="72"/>
      <c r="AV24" s="4"/>
      <c r="AW24" s="2"/>
      <c r="AX24" s="72"/>
      <c r="AY24" s="4"/>
      <c r="AZ24" s="72"/>
    </row>
    <row r="25" spans="1:52" ht="24.75" customHeight="1">
      <c r="A25" s="219" t="s">
        <v>350</v>
      </c>
      <c r="B25" s="219" t="s">
        <v>56</v>
      </c>
      <c r="C25" s="92"/>
      <c r="D25" s="30"/>
      <c r="E25" s="101">
        <f t="shared" si="0"/>
        <v>0</v>
      </c>
      <c r="F25" s="99">
        <f t="shared" si="1"/>
        <v>6</v>
      </c>
      <c r="G25" s="54">
        <f t="shared" si="2"/>
        <v>3</v>
      </c>
      <c r="H25" s="54">
        <f t="shared" si="3"/>
        <v>3</v>
      </c>
      <c r="I25" s="212">
        <f t="shared" si="4"/>
        <v>0</v>
      </c>
      <c r="J25" s="169">
        <f t="shared" si="5"/>
        <v>50</v>
      </c>
      <c r="K25" s="254">
        <v>15</v>
      </c>
      <c r="L25" s="257">
        <f t="shared" si="6"/>
        <v>15</v>
      </c>
      <c r="M25" s="171"/>
      <c r="N25" s="171"/>
      <c r="O25" s="171" t="s">
        <v>201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 t="s">
        <v>201</v>
      </c>
      <c r="AE25" s="171" t="s">
        <v>10</v>
      </c>
      <c r="AF25" s="171" t="s">
        <v>10</v>
      </c>
      <c r="AG25" s="171" t="s">
        <v>10</v>
      </c>
      <c r="AH25" s="171" t="s">
        <v>11</v>
      </c>
      <c r="AI25" s="171" t="s">
        <v>11</v>
      </c>
      <c r="AJ25" s="171"/>
      <c r="AK25" s="171" t="s">
        <v>11</v>
      </c>
      <c r="AL25" s="171"/>
      <c r="AM25" s="171"/>
      <c r="AN25" s="171"/>
      <c r="AO25" s="171"/>
      <c r="AP25" s="171"/>
      <c r="AQ25" s="171"/>
      <c r="AR25" s="92"/>
      <c r="AS25" s="92"/>
      <c r="AT25" s="4"/>
      <c r="AU25" s="72"/>
      <c r="AV25" s="4"/>
      <c r="AW25" s="2"/>
      <c r="AX25" s="72"/>
      <c r="AY25" s="4"/>
      <c r="AZ25" s="72"/>
    </row>
    <row r="26" spans="1:52" ht="24.75" customHeight="1">
      <c r="A26" s="210" t="s">
        <v>58</v>
      </c>
      <c r="B26" s="210" t="s">
        <v>56</v>
      </c>
      <c r="C26" s="92"/>
      <c r="D26" s="30"/>
      <c r="E26" s="101">
        <f t="shared" si="0"/>
        <v>7.92</v>
      </c>
      <c r="F26" s="99">
        <f t="shared" si="1"/>
        <v>24</v>
      </c>
      <c r="G26" s="54">
        <f t="shared" si="2"/>
        <v>18</v>
      </c>
      <c r="H26" s="54">
        <f t="shared" si="3"/>
        <v>6</v>
      </c>
      <c r="I26" s="212">
        <f t="shared" si="4"/>
        <v>12</v>
      </c>
      <c r="J26" s="169">
        <f t="shared" si="5"/>
        <v>75</v>
      </c>
      <c r="K26" s="255">
        <v>-1</v>
      </c>
      <c r="L26" s="257">
        <f t="shared" si="6"/>
        <v>-8.92</v>
      </c>
      <c r="M26" s="171" t="s">
        <v>10</v>
      </c>
      <c r="N26" s="171" t="s">
        <v>10</v>
      </c>
      <c r="O26" s="171" t="s">
        <v>201</v>
      </c>
      <c r="P26" s="171" t="s">
        <v>10</v>
      </c>
      <c r="Q26" s="171" t="s">
        <v>10</v>
      </c>
      <c r="R26" s="171" t="s">
        <v>10</v>
      </c>
      <c r="S26" s="171"/>
      <c r="T26" s="171" t="s">
        <v>10</v>
      </c>
      <c r="U26" s="171" t="s">
        <v>11</v>
      </c>
      <c r="V26" s="171" t="s">
        <v>10</v>
      </c>
      <c r="W26" s="171" t="s">
        <v>10</v>
      </c>
      <c r="X26" s="171" t="s">
        <v>10</v>
      </c>
      <c r="Y26" s="171" t="s">
        <v>10</v>
      </c>
      <c r="Z26" s="171"/>
      <c r="AA26" s="171" t="s">
        <v>11</v>
      </c>
      <c r="AB26" s="171" t="s">
        <v>10</v>
      </c>
      <c r="AC26" s="171" t="s">
        <v>11</v>
      </c>
      <c r="AD26" s="171" t="s">
        <v>201</v>
      </c>
      <c r="AE26" s="171" t="s">
        <v>10</v>
      </c>
      <c r="AF26" s="171" t="s">
        <v>10</v>
      </c>
      <c r="AG26" s="171"/>
      <c r="AH26" s="171" t="s">
        <v>11</v>
      </c>
      <c r="AI26" s="171" t="s">
        <v>10</v>
      </c>
      <c r="AJ26" s="171"/>
      <c r="AK26" s="171" t="s">
        <v>10</v>
      </c>
      <c r="AL26" s="171" t="s">
        <v>10</v>
      </c>
      <c r="AM26" s="171" t="s">
        <v>10</v>
      </c>
      <c r="AN26" s="171" t="s">
        <v>11</v>
      </c>
      <c r="AO26" s="171" t="s">
        <v>11</v>
      </c>
      <c r="AP26" s="171" t="s">
        <v>10</v>
      </c>
      <c r="AQ26" s="171"/>
      <c r="AR26" s="92"/>
      <c r="AS26" s="92"/>
      <c r="AT26" s="4"/>
      <c r="AU26" s="72"/>
      <c r="AV26" s="4"/>
      <c r="AW26" s="2"/>
      <c r="AX26" s="72"/>
      <c r="AY26" s="4"/>
      <c r="AZ26" s="72"/>
    </row>
    <row r="27" spans="1:52" ht="24.75" customHeight="1">
      <c r="A27" s="219" t="s">
        <v>236</v>
      </c>
      <c r="B27" s="219" t="s">
        <v>56</v>
      </c>
      <c r="C27" s="213"/>
      <c r="D27" s="30"/>
      <c r="E27" s="101">
        <f t="shared" si="0"/>
        <v>-1.98</v>
      </c>
      <c r="F27" s="99">
        <f t="shared" si="1"/>
        <v>27</v>
      </c>
      <c r="G27" s="54">
        <f t="shared" si="2"/>
        <v>12</v>
      </c>
      <c r="H27" s="54">
        <f t="shared" si="3"/>
        <v>15</v>
      </c>
      <c r="I27" s="212">
        <f t="shared" si="4"/>
        <v>-3</v>
      </c>
      <c r="J27" s="169">
        <f t="shared" si="5"/>
        <v>44.44444444444444</v>
      </c>
      <c r="K27" s="254">
        <v>20</v>
      </c>
      <c r="L27" s="257">
        <f t="shared" si="6"/>
        <v>21.98</v>
      </c>
      <c r="M27" s="171" t="s">
        <v>11</v>
      </c>
      <c r="N27" s="171" t="s">
        <v>10</v>
      </c>
      <c r="O27" s="171" t="s">
        <v>201</v>
      </c>
      <c r="P27" s="171"/>
      <c r="Q27" s="171" t="s">
        <v>11</v>
      </c>
      <c r="R27" s="171" t="s">
        <v>10</v>
      </c>
      <c r="S27" s="171" t="s">
        <v>11</v>
      </c>
      <c r="T27" s="171" t="s">
        <v>10</v>
      </c>
      <c r="U27" s="171" t="s">
        <v>11</v>
      </c>
      <c r="V27" s="171" t="s">
        <v>11</v>
      </c>
      <c r="W27" s="171" t="s">
        <v>10</v>
      </c>
      <c r="X27" s="171" t="s">
        <v>11</v>
      </c>
      <c r="Y27" s="171" t="s">
        <v>11</v>
      </c>
      <c r="Z27" s="171" t="s">
        <v>11</v>
      </c>
      <c r="AA27" s="171" t="s">
        <v>11</v>
      </c>
      <c r="AB27" s="171" t="s">
        <v>11</v>
      </c>
      <c r="AC27" s="171" t="s">
        <v>10</v>
      </c>
      <c r="AD27" s="171" t="s">
        <v>201</v>
      </c>
      <c r="AE27" s="171" t="s">
        <v>11</v>
      </c>
      <c r="AF27" s="171" t="s">
        <v>11</v>
      </c>
      <c r="AG27" s="171" t="s">
        <v>10</v>
      </c>
      <c r="AH27" s="171" t="s">
        <v>10</v>
      </c>
      <c r="AI27" s="171" t="s">
        <v>11</v>
      </c>
      <c r="AJ27" s="171" t="s">
        <v>10</v>
      </c>
      <c r="AK27" s="171" t="s">
        <v>10</v>
      </c>
      <c r="AL27" s="171" t="s">
        <v>10</v>
      </c>
      <c r="AM27" s="171" t="s">
        <v>11</v>
      </c>
      <c r="AN27" s="171" t="s">
        <v>11</v>
      </c>
      <c r="AO27" s="171" t="s">
        <v>10</v>
      </c>
      <c r="AP27" s="171" t="s">
        <v>10</v>
      </c>
      <c r="AQ27" s="171"/>
      <c r="AR27" s="92"/>
      <c r="AS27" s="92"/>
      <c r="AT27" s="4"/>
      <c r="AU27" s="72"/>
      <c r="AV27" s="4"/>
      <c r="AW27" s="2"/>
      <c r="AX27" s="72"/>
      <c r="AY27" s="4"/>
      <c r="AZ27" s="72"/>
    </row>
    <row r="28" spans="1:52" ht="24.75" customHeight="1">
      <c r="A28" s="210" t="s">
        <v>83</v>
      </c>
      <c r="B28" s="210" t="s">
        <v>56</v>
      </c>
      <c r="C28" s="214"/>
      <c r="D28" s="30"/>
      <c r="E28" s="101">
        <f t="shared" si="0"/>
        <v>-1.32</v>
      </c>
      <c r="F28" s="99">
        <f t="shared" si="1"/>
        <v>4</v>
      </c>
      <c r="G28" s="54">
        <f t="shared" si="2"/>
        <v>1</v>
      </c>
      <c r="H28" s="54">
        <f t="shared" si="3"/>
        <v>3</v>
      </c>
      <c r="I28" s="212">
        <f t="shared" si="4"/>
        <v>-2</v>
      </c>
      <c r="J28" s="169">
        <f t="shared" si="5"/>
        <v>25</v>
      </c>
      <c r="K28" s="254">
        <v>11</v>
      </c>
      <c r="L28" s="257">
        <f t="shared" si="6"/>
        <v>12.32</v>
      </c>
      <c r="M28" s="171"/>
      <c r="N28" s="171"/>
      <c r="O28" s="171" t="s">
        <v>201</v>
      </c>
      <c r="P28" s="171" t="s">
        <v>11</v>
      </c>
      <c r="Q28" s="171"/>
      <c r="R28" s="171"/>
      <c r="S28" s="171" t="s">
        <v>11</v>
      </c>
      <c r="T28" s="171"/>
      <c r="U28" s="171"/>
      <c r="V28" s="171"/>
      <c r="W28" s="171" t="s">
        <v>10</v>
      </c>
      <c r="X28" s="171"/>
      <c r="Y28" s="171"/>
      <c r="Z28" s="171" t="s">
        <v>11</v>
      </c>
      <c r="AA28" s="171"/>
      <c r="AB28" s="171"/>
      <c r="AC28" s="171"/>
      <c r="AD28" s="171" t="s">
        <v>201</v>
      </c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92"/>
      <c r="AS28" s="92"/>
      <c r="AT28" s="4"/>
      <c r="AU28" s="72"/>
      <c r="AV28" s="4"/>
      <c r="AW28" s="2"/>
      <c r="AX28" s="72"/>
      <c r="AY28" s="4"/>
      <c r="AZ28" s="72"/>
    </row>
    <row r="29" spans="1:52" ht="24.75" customHeight="1">
      <c r="A29" s="219" t="s">
        <v>366</v>
      </c>
      <c r="B29" s="219" t="s">
        <v>56</v>
      </c>
      <c r="C29" s="92"/>
      <c r="D29" s="30"/>
      <c r="E29" s="101">
        <f t="shared" si="0"/>
        <v>-0.66</v>
      </c>
      <c r="F29" s="99">
        <f t="shared" si="1"/>
        <v>1</v>
      </c>
      <c r="G29" s="54">
        <f t="shared" si="2"/>
        <v>0</v>
      </c>
      <c r="H29" s="54">
        <f t="shared" si="3"/>
        <v>1</v>
      </c>
      <c r="I29" s="212">
        <f t="shared" si="4"/>
        <v>-1</v>
      </c>
      <c r="J29" s="169">
        <f t="shared" si="5"/>
        <v>0</v>
      </c>
      <c r="K29" s="254">
        <v>15</v>
      </c>
      <c r="L29" s="257">
        <f t="shared" si="6"/>
        <v>15.66</v>
      </c>
      <c r="M29" s="171"/>
      <c r="N29" s="171"/>
      <c r="O29" s="171" t="s">
        <v>201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 t="s">
        <v>201</v>
      </c>
      <c r="AE29" s="171"/>
      <c r="AF29" s="171"/>
      <c r="AG29" s="171"/>
      <c r="AH29" s="171"/>
      <c r="AI29" s="171" t="s">
        <v>11</v>
      </c>
      <c r="AJ29" s="171"/>
      <c r="AK29" s="171"/>
      <c r="AL29" s="171"/>
      <c r="AM29" s="171"/>
      <c r="AN29" s="171"/>
      <c r="AO29" s="171"/>
      <c r="AP29" s="171"/>
      <c r="AQ29" s="171"/>
      <c r="AR29" s="92"/>
      <c r="AS29" s="92"/>
      <c r="AT29" s="4"/>
      <c r="AU29" s="72"/>
      <c r="AV29" s="4"/>
      <c r="AW29" s="2"/>
      <c r="AX29" s="72"/>
      <c r="AY29" s="4"/>
      <c r="AZ29" s="72"/>
    </row>
    <row r="30" spans="1:52" ht="24.75" customHeight="1">
      <c r="A30" s="210" t="s">
        <v>54</v>
      </c>
      <c r="B30" s="210" t="s">
        <v>56</v>
      </c>
      <c r="C30" s="92"/>
      <c r="D30" s="30"/>
      <c r="E30" s="102">
        <f t="shared" si="0"/>
        <v>-5.28</v>
      </c>
      <c r="F30" s="99">
        <f t="shared" si="1"/>
        <v>18</v>
      </c>
      <c r="G30" s="54">
        <f t="shared" si="2"/>
        <v>5</v>
      </c>
      <c r="H30" s="54">
        <f t="shared" si="3"/>
        <v>13</v>
      </c>
      <c r="I30" s="212">
        <f t="shared" si="4"/>
        <v>-8</v>
      </c>
      <c r="J30" s="169">
        <f t="shared" si="5"/>
        <v>27.77777777777778</v>
      </c>
      <c r="K30" s="254">
        <v>-3</v>
      </c>
      <c r="L30" s="257">
        <f t="shared" si="6"/>
        <v>2.2800000000000002</v>
      </c>
      <c r="M30" s="171"/>
      <c r="N30" s="171" t="s">
        <v>10</v>
      </c>
      <c r="O30" s="171" t="s">
        <v>201</v>
      </c>
      <c r="P30" s="171" t="s">
        <v>11</v>
      </c>
      <c r="Q30" s="171" t="s">
        <v>11</v>
      </c>
      <c r="R30" s="171" t="s">
        <v>11</v>
      </c>
      <c r="S30" s="171" t="s">
        <v>11</v>
      </c>
      <c r="T30" s="171" t="s">
        <v>11</v>
      </c>
      <c r="U30" s="171" t="s">
        <v>11</v>
      </c>
      <c r="V30" s="171" t="s">
        <v>10</v>
      </c>
      <c r="W30" s="171"/>
      <c r="X30" s="171" t="s">
        <v>11</v>
      </c>
      <c r="Y30" s="171"/>
      <c r="Z30" s="171"/>
      <c r="AA30" s="171" t="s">
        <v>11</v>
      </c>
      <c r="AB30" s="171" t="s">
        <v>11</v>
      </c>
      <c r="AC30" s="171"/>
      <c r="AD30" s="171" t="s">
        <v>201</v>
      </c>
      <c r="AE30" s="171"/>
      <c r="AF30" s="171" t="s">
        <v>11</v>
      </c>
      <c r="AG30" s="171" t="s">
        <v>11</v>
      </c>
      <c r="AH30" s="171" t="s">
        <v>10</v>
      </c>
      <c r="AI30" s="171"/>
      <c r="AJ30" s="171" t="s">
        <v>11</v>
      </c>
      <c r="AK30" s="171"/>
      <c r="AL30" s="171" t="s">
        <v>10</v>
      </c>
      <c r="AM30" s="171" t="s">
        <v>11</v>
      </c>
      <c r="AN30" s="171" t="s">
        <v>10</v>
      </c>
      <c r="AO30" s="171"/>
      <c r="AP30" s="171"/>
      <c r="AQ30" s="171"/>
      <c r="AR30" s="92"/>
      <c r="AS30" s="92"/>
      <c r="AT30" s="4"/>
      <c r="AU30" s="72"/>
      <c r="AV30" s="4"/>
      <c r="AW30" s="2"/>
      <c r="AX30" s="72"/>
      <c r="AY30" s="4"/>
      <c r="AZ30" s="72"/>
    </row>
    <row r="31" spans="1:52" ht="24.75" customHeight="1">
      <c r="A31" s="210" t="s">
        <v>60</v>
      </c>
      <c r="B31" s="210" t="s">
        <v>56</v>
      </c>
      <c r="C31" s="92"/>
      <c r="D31" s="30"/>
      <c r="E31" s="101">
        <f t="shared" si="0"/>
        <v>3.3000000000000003</v>
      </c>
      <c r="F31" s="99">
        <f t="shared" si="1"/>
        <v>23</v>
      </c>
      <c r="G31" s="54">
        <f t="shared" si="2"/>
        <v>14</v>
      </c>
      <c r="H31" s="54">
        <f t="shared" si="3"/>
        <v>9</v>
      </c>
      <c r="I31" s="212">
        <f t="shared" si="4"/>
        <v>5</v>
      </c>
      <c r="J31" s="169">
        <f t="shared" si="5"/>
        <v>60.869565217391305</v>
      </c>
      <c r="K31" s="254">
        <v>-9</v>
      </c>
      <c r="L31" s="257">
        <f t="shared" si="6"/>
        <v>-12.3</v>
      </c>
      <c r="M31" s="171" t="s">
        <v>10</v>
      </c>
      <c r="N31" s="171" t="s">
        <v>10</v>
      </c>
      <c r="O31" s="171" t="s">
        <v>201</v>
      </c>
      <c r="P31" s="171" t="s">
        <v>11</v>
      </c>
      <c r="Q31" s="171" t="s">
        <v>11</v>
      </c>
      <c r="R31" s="171" t="s">
        <v>11</v>
      </c>
      <c r="S31" s="171" t="s">
        <v>11</v>
      </c>
      <c r="T31" s="171" t="s">
        <v>11</v>
      </c>
      <c r="U31" s="171" t="s">
        <v>10</v>
      </c>
      <c r="V31" s="171" t="s">
        <v>10</v>
      </c>
      <c r="W31" s="171" t="s">
        <v>10</v>
      </c>
      <c r="X31" s="171" t="s">
        <v>11</v>
      </c>
      <c r="Y31" s="171" t="s">
        <v>10</v>
      </c>
      <c r="Z31" s="171" t="s">
        <v>10</v>
      </c>
      <c r="AA31" s="171" t="s">
        <v>10</v>
      </c>
      <c r="AB31" s="171" t="s">
        <v>11</v>
      </c>
      <c r="AC31" s="171" t="s">
        <v>10</v>
      </c>
      <c r="AD31" s="171" t="s">
        <v>201</v>
      </c>
      <c r="AE31" s="171" t="s">
        <v>10</v>
      </c>
      <c r="AF31" s="171"/>
      <c r="AG31" s="171"/>
      <c r="AH31" s="171"/>
      <c r="AI31" s="171"/>
      <c r="AJ31" s="171"/>
      <c r="AK31" s="171" t="s">
        <v>10</v>
      </c>
      <c r="AL31" s="171" t="s">
        <v>11</v>
      </c>
      <c r="AM31" s="171" t="s">
        <v>10</v>
      </c>
      <c r="AN31" s="171" t="s">
        <v>11</v>
      </c>
      <c r="AO31" s="171" t="s">
        <v>10</v>
      </c>
      <c r="AP31" s="171" t="s">
        <v>10</v>
      </c>
      <c r="AQ31" s="171"/>
      <c r="AR31" s="92"/>
      <c r="AS31" s="92"/>
      <c r="AT31" s="4"/>
      <c r="AU31" s="72"/>
      <c r="AV31" s="4"/>
      <c r="AW31" s="2"/>
      <c r="AX31" s="72"/>
      <c r="AY31" s="4"/>
      <c r="AZ31" s="72"/>
    </row>
    <row r="32" spans="1:52" ht="24.75" customHeight="1">
      <c r="A32" s="210" t="s">
        <v>55</v>
      </c>
      <c r="B32" s="210" t="s">
        <v>56</v>
      </c>
      <c r="C32" s="92"/>
      <c r="D32" s="30"/>
      <c r="E32" s="101">
        <f t="shared" si="0"/>
        <v>1.32</v>
      </c>
      <c r="F32" s="99">
        <f t="shared" si="1"/>
        <v>2</v>
      </c>
      <c r="G32" s="54">
        <f t="shared" si="2"/>
        <v>2</v>
      </c>
      <c r="H32" s="54">
        <f t="shared" si="3"/>
        <v>0</v>
      </c>
      <c r="I32" s="212">
        <f t="shared" si="4"/>
        <v>2</v>
      </c>
      <c r="J32" s="169">
        <f t="shared" si="5"/>
        <v>100</v>
      </c>
      <c r="K32" s="254">
        <v>20</v>
      </c>
      <c r="L32" s="257">
        <f t="shared" si="6"/>
        <v>18.68</v>
      </c>
      <c r="M32" s="171" t="s">
        <v>10</v>
      </c>
      <c r="N32" s="171"/>
      <c r="O32" s="171" t="s">
        <v>201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 t="s">
        <v>201</v>
      </c>
      <c r="AE32" s="171"/>
      <c r="AF32" s="171"/>
      <c r="AG32" s="171" t="s">
        <v>10</v>
      </c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92"/>
      <c r="AS32" s="92"/>
      <c r="AT32" s="4"/>
      <c r="AU32" s="72"/>
      <c r="AV32" s="4"/>
      <c r="AW32" s="2"/>
      <c r="AX32" s="72"/>
      <c r="AY32" s="4"/>
      <c r="AZ32" s="72"/>
    </row>
    <row r="33" spans="1:52" ht="24.75" customHeight="1">
      <c r="A33" s="210" t="s">
        <v>236</v>
      </c>
      <c r="B33" s="210" t="s">
        <v>336</v>
      </c>
      <c r="C33" s="213"/>
      <c r="D33" s="30"/>
      <c r="E33" s="101">
        <f t="shared" si="0"/>
        <v>-0.66</v>
      </c>
      <c r="F33" s="99">
        <f t="shared" si="1"/>
        <v>1</v>
      </c>
      <c r="G33" s="54">
        <f t="shared" si="2"/>
        <v>0</v>
      </c>
      <c r="H33" s="54">
        <f t="shared" si="3"/>
        <v>1</v>
      </c>
      <c r="I33" s="212">
        <f t="shared" si="4"/>
        <v>-1</v>
      </c>
      <c r="J33" s="169">
        <f t="shared" si="5"/>
        <v>0</v>
      </c>
      <c r="K33" s="254">
        <v>20</v>
      </c>
      <c r="L33" s="257">
        <f t="shared" si="6"/>
        <v>20.66</v>
      </c>
      <c r="M33" s="171"/>
      <c r="N33" s="171"/>
      <c r="O33" s="171" t="s">
        <v>201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 t="s">
        <v>11</v>
      </c>
      <c r="AD33" s="171" t="s">
        <v>201</v>
      </c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92"/>
      <c r="AS33" s="92"/>
      <c r="AT33" s="4"/>
      <c r="AU33" s="72"/>
      <c r="AV33" s="4"/>
      <c r="AW33" s="2"/>
      <c r="AX33" s="72"/>
      <c r="AY33" s="4"/>
      <c r="AZ33" s="72"/>
    </row>
    <row r="34" spans="1:52" ht="24.75" customHeight="1">
      <c r="A34" s="210" t="s">
        <v>60</v>
      </c>
      <c r="B34" s="210" t="s">
        <v>336</v>
      </c>
      <c r="C34" s="92"/>
      <c r="D34" s="30"/>
      <c r="E34" s="101">
        <f t="shared" si="0"/>
        <v>0.66</v>
      </c>
      <c r="F34" s="99">
        <f t="shared" si="1"/>
        <v>1</v>
      </c>
      <c r="G34" s="54">
        <f t="shared" si="2"/>
        <v>1</v>
      </c>
      <c r="H34" s="54">
        <f t="shared" si="3"/>
        <v>0</v>
      </c>
      <c r="I34" s="212">
        <f t="shared" si="4"/>
        <v>1</v>
      </c>
      <c r="J34" s="169">
        <f t="shared" si="5"/>
        <v>100</v>
      </c>
      <c r="K34" s="254">
        <v>-9</v>
      </c>
      <c r="L34" s="257">
        <f t="shared" si="6"/>
        <v>-9.66</v>
      </c>
      <c r="M34" s="171"/>
      <c r="N34" s="171"/>
      <c r="O34" s="171" t="s">
        <v>201</v>
      </c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 t="s">
        <v>10</v>
      </c>
      <c r="AA34" s="171"/>
      <c r="AB34" s="171"/>
      <c r="AC34" s="171"/>
      <c r="AD34" s="171" t="s">
        <v>201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92"/>
      <c r="AS34" s="92"/>
      <c r="AT34" s="4"/>
      <c r="AU34" s="72"/>
      <c r="AV34" s="4"/>
      <c r="AW34" s="2"/>
      <c r="AX34" s="72"/>
      <c r="AY34" s="4"/>
      <c r="AZ34" s="72"/>
    </row>
    <row r="35" spans="1:52" ht="24.75" customHeight="1">
      <c r="A35" s="210" t="s">
        <v>62</v>
      </c>
      <c r="B35" s="210" t="s">
        <v>1</v>
      </c>
      <c r="C35" s="92"/>
      <c r="D35" s="30"/>
      <c r="E35" s="101">
        <f t="shared" si="0"/>
        <v>4.62</v>
      </c>
      <c r="F35" s="99">
        <f t="shared" si="1"/>
        <v>23</v>
      </c>
      <c r="G35" s="54">
        <f t="shared" si="2"/>
        <v>15</v>
      </c>
      <c r="H35" s="54">
        <f t="shared" si="3"/>
        <v>8</v>
      </c>
      <c r="I35" s="212">
        <f t="shared" si="4"/>
        <v>7</v>
      </c>
      <c r="J35" s="169">
        <f t="shared" si="5"/>
        <v>65.21739130434783</v>
      </c>
      <c r="K35" s="254">
        <v>-2</v>
      </c>
      <c r="L35" s="257">
        <f t="shared" si="6"/>
        <v>-6.62</v>
      </c>
      <c r="M35" s="171" t="s">
        <v>10</v>
      </c>
      <c r="N35" s="171" t="s">
        <v>10</v>
      </c>
      <c r="O35" s="171" t="s">
        <v>10</v>
      </c>
      <c r="P35" s="171" t="s">
        <v>201</v>
      </c>
      <c r="Q35" s="171"/>
      <c r="R35" s="171" t="s">
        <v>10</v>
      </c>
      <c r="S35" s="171" t="s">
        <v>11</v>
      </c>
      <c r="T35" s="171" t="s">
        <v>11</v>
      </c>
      <c r="U35" s="171" t="s">
        <v>10</v>
      </c>
      <c r="V35" s="171" t="s">
        <v>10</v>
      </c>
      <c r="W35" s="171" t="s">
        <v>10</v>
      </c>
      <c r="X35" s="171" t="s">
        <v>10</v>
      </c>
      <c r="Y35" s="171" t="s">
        <v>11</v>
      </c>
      <c r="Z35" s="171" t="s">
        <v>10</v>
      </c>
      <c r="AA35" s="171" t="s">
        <v>11</v>
      </c>
      <c r="AB35" s="171"/>
      <c r="AC35" s="171" t="s">
        <v>11</v>
      </c>
      <c r="AD35" s="171" t="s">
        <v>10</v>
      </c>
      <c r="AE35" s="171" t="s">
        <v>201</v>
      </c>
      <c r="AF35" s="171" t="s">
        <v>11</v>
      </c>
      <c r="AG35" s="184"/>
      <c r="AH35" s="171"/>
      <c r="AI35" s="171" t="s">
        <v>11</v>
      </c>
      <c r="AJ35" s="171" t="s">
        <v>11</v>
      </c>
      <c r="AK35" s="171" t="s">
        <v>10</v>
      </c>
      <c r="AL35" s="171" t="s">
        <v>10</v>
      </c>
      <c r="AM35" s="171" t="s">
        <v>10</v>
      </c>
      <c r="AN35" s="171" t="s">
        <v>10</v>
      </c>
      <c r="AO35" s="171"/>
      <c r="AP35" s="171" t="s">
        <v>10</v>
      </c>
      <c r="AQ35" s="171"/>
      <c r="AR35" s="92"/>
      <c r="AS35" s="92"/>
      <c r="AT35" s="4"/>
      <c r="AU35" s="72"/>
      <c r="AV35" s="4"/>
      <c r="AW35" s="2"/>
      <c r="AX35" s="72"/>
      <c r="AY35" s="4"/>
      <c r="AZ35" s="72"/>
    </row>
    <row r="36" spans="1:52" ht="24.75" customHeight="1">
      <c r="A36" s="210" t="s">
        <v>63</v>
      </c>
      <c r="B36" s="210" t="s">
        <v>1</v>
      </c>
      <c r="C36" s="92"/>
      <c r="D36" s="30"/>
      <c r="E36" s="101">
        <f t="shared" si="0"/>
        <v>-0.66</v>
      </c>
      <c r="F36" s="99">
        <f t="shared" si="1"/>
        <v>1</v>
      </c>
      <c r="G36" s="54">
        <f t="shared" si="2"/>
        <v>0</v>
      </c>
      <c r="H36" s="54">
        <f t="shared" si="3"/>
        <v>1</v>
      </c>
      <c r="I36" s="212">
        <f t="shared" si="4"/>
        <v>-1</v>
      </c>
      <c r="J36" s="169">
        <f t="shared" si="5"/>
        <v>0</v>
      </c>
      <c r="K36" s="254">
        <v>12</v>
      </c>
      <c r="L36" s="257">
        <f t="shared" si="6"/>
        <v>12.66</v>
      </c>
      <c r="M36" s="171"/>
      <c r="N36" s="171"/>
      <c r="O36" s="171"/>
      <c r="P36" s="171" t="s">
        <v>201</v>
      </c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 t="s">
        <v>201</v>
      </c>
      <c r="AF36" s="171"/>
      <c r="AG36" s="184"/>
      <c r="AH36" s="171" t="s">
        <v>11</v>
      </c>
      <c r="AI36" s="171"/>
      <c r="AJ36" s="171"/>
      <c r="AK36" s="171"/>
      <c r="AL36" s="171"/>
      <c r="AM36" s="171"/>
      <c r="AN36" s="171"/>
      <c r="AO36" s="171"/>
      <c r="AP36" s="171"/>
      <c r="AQ36" s="171"/>
      <c r="AR36" s="92"/>
      <c r="AS36" s="92"/>
      <c r="AT36" s="4"/>
      <c r="AU36" s="72"/>
      <c r="AV36" s="4"/>
      <c r="AW36" s="2"/>
      <c r="AX36" s="72"/>
      <c r="AY36" s="4"/>
      <c r="AZ36" s="72"/>
    </row>
    <row r="37" spans="1:52" ht="24.75" customHeight="1">
      <c r="A37" s="210" t="s">
        <v>64</v>
      </c>
      <c r="B37" s="210" t="s">
        <v>1</v>
      </c>
      <c r="C37" s="92"/>
      <c r="D37" s="30"/>
      <c r="E37" s="101">
        <f t="shared" si="0"/>
        <v>-1.98</v>
      </c>
      <c r="F37" s="99">
        <f t="shared" si="1"/>
        <v>3</v>
      </c>
      <c r="G37" s="54">
        <f t="shared" si="2"/>
        <v>0</v>
      </c>
      <c r="H37" s="54">
        <f t="shared" si="3"/>
        <v>3</v>
      </c>
      <c r="I37" s="212">
        <f t="shared" si="4"/>
        <v>-3</v>
      </c>
      <c r="J37" s="169">
        <f t="shared" si="5"/>
        <v>0</v>
      </c>
      <c r="K37" s="255">
        <v>-1</v>
      </c>
      <c r="L37" s="257">
        <f t="shared" si="6"/>
        <v>0.98</v>
      </c>
      <c r="M37" s="171"/>
      <c r="N37" s="171" t="s">
        <v>11</v>
      </c>
      <c r="O37" s="171"/>
      <c r="P37" s="171" t="s">
        <v>201</v>
      </c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 t="s">
        <v>11</v>
      </c>
      <c r="AC37" s="171"/>
      <c r="AD37" s="171"/>
      <c r="AE37" s="171" t="s">
        <v>201</v>
      </c>
      <c r="AF37" s="171"/>
      <c r="AG37" s="184"/>
      <c r="AH37" s="171"/>
      <c r="AI37" s="171"/>
      <c r="AJ37" s="171"/>
      <c r="AK37" s="171"/>
      <c r="AL37" s="171"/>
      <c r="AM37" s="171"/>
      <c r="AN37" s="171"/>
      <c r="AO37" s="171" t="s">
        <v>11</v>
      </c>
      <c r="AP37" s="171"/>
      <c r="AQ37" s="171"/>
      <c r="AR37" s="92"/>
      <c r="AS37" s="92"/>
      <c r="AT37" s="4"/>
      <c r="AU37" s="72"/>
      <c r="AV37" s="4"/>
      <c r="AW37" s="2"/>
      <c r="AX37" s="72"/>
      <c r="AY37" s="4"/>
      <c r="AZ37" s="72"/>
    </row>
    <row r="38" spans="1:52" ht="24.75" customHeight="1">
      <c r="A38" s="210" t="s">
        <v>65</v>
      </c>
      <c r="B38" s="210" t="s">
        <v>1</v>
      </c>
      <c r="C38" s="92"/>
      <c r="D38" s="30"/>
      <c r="E38" s="101">
        <f t="shared" si="0"/>
        <v>-1.32</v>
      </c>
      <c r="F38" s="99">
        <f t="shared" si="1"/>
        <v>26</v>
      </c>
      <c r="G38" s="54">
        <f t="shared" si="2"/>
        <v>12</v>
      </c>
      <c r="H38" s="54">
        <f t="shared" si="3"/>
        <v>14</v>
      </c>
      <c r="I38" s="212">
        <f t="shared" si="4"/>
        <v>-2</v>
      </c>
      <c r="J38" s="169">
        <f t="shared" si="5"/>
        <v>46.15384615384615</v>
      </c>
      <c r="K38" s="254">
        <v>4</v>
      </c>
      <c r="L38" s="257">
        <f t="shared" si="6"/>
        <v>5.32</v>
      </c>
      <c r="M38" s="171" t="s">
        <v>10</v>
      </c>
      <c r="N38" s="171"/>
      <c r="O38" s="171" t="s">
        <v>10</v>
      </c>
      <c r="P38" s="171" t="s">
        <v>201</v>
      </c>
      <c r="Q38" s="171" t="s">
        <v>11</v>
      </c>
      <c r="R38" s="171" t="s">
        <v>10</v>
      </c>
      <c r="S38" s="171" t="s">
        <v>10</v>
      </c>
      <c r="T38" s="171" t="s">
        <v>11</v>
      </c>
      <c r="U38" s="171" t="s">
        <v>11</v>
      </c>
      <c r="V38" s="171" t="s">
        <v>10</v>
      </c>
      <c r="W38" s="171" t="s">
        <v>11</v>
      </c>
      <c r="X38" s="171" t="s">
        <v>11</v>
      </c>
      <c r="Y38" s="171" t="s">
        <v>11</v>
      </c>
      <c r="Z38" s="171" t="s">
        <v>11</v>
      </c>
      <c r="AA38" s="171" t="s">
        <v>11</v>
      </c>
      <c r="AB38" s="171" t="s">
        <v>10</v>
      </c>
      <c r="AC38" s="171" t="s">
        <v>11</v>
      </c>
      <c r="AD38" s="171" t="s">
        <v>11</v>
      </c>
      <c r="AE38" s="171" t="s">
        <v>201</v>
      </c>
      <c r="AF38" s="171" t="s">
        <v>10</v>
      </c>
      <c r="AG38" s="184"/>
      <c r="AH38" s="171" t="s">
        <v>11</v>
      </c>
      <c r="AI38" s="171" t="s">
        <v>10</v>
      </c>
      <c r="AJ38" s="171" t="s">
        <v>10</v>
      </c>
      <c r="AK38" s="171" t="s">
        <v>11</v>
      </c>
      <c r="AL38" s="171" t="s">
        <v>10</v>
      </c>
      <c r="AM38" s="171" t="s">
        <v>11</v>
      </c>
      <c r="AN38" s="171" t="s">
        <v>10</v>
      </c>
      <c r="AO38" s="171" t="s">
        <v>11</v>
      </c>
      <c r="AP38" s="171" t="s">
        <v>10</v>
      </c>
      <c r="AQ38" s="171"/>
      <c r="AR38" s="92"/>
      <c r="AS38" s="92"/>
      <c r="AT38" s="4"/>
      <c r="AU38" s="72"/>
      <c r="AV38" s="4"/>
      <c r="AW38" s="2"/>
      <c r="AX38" s="72"/>
      <c r="AY38" s="4"/>
      <c r="AZ38" s="72"/>
    </row>
    <row r="39" spans="1:52" ht="24.75" customHeight="1">
      <c r="A39" s="210" t="s">
        <v>66</v>
      </c>
      <c r="B39" s="210" t="s">
        <v>1</v>
      </c>
      <c r="C39" s="92"/>
      <c r="D39" s="30"/>
      <c r="E39" s="101">
        <f t="shared" si="0"/>
        <v>5.28</v>
      </c>
      <c r="F39" s="99">
        <f t="shared" si="1"/>
        <v>28</v>
      </c>
      <c r="G39" s="54">
        <f t="shared" si="2"/>
        <v>18</v>
      </c>
      <c r="H39" s="54">
        <f t="shared" si="3"/>
        <v>10</v>
      </c>
      <c r="I39" s="212">
        <f t="shared" si="4"/>
        <v>8</v>
      </c>
      <c r="J39" s="169">
        <f t="shared" si="5"/>
        <v>64.28571428571428</v>
      </c>
      <c r="K39" s="254">
        <v>12</v>
      </c>
      <c r="L39" s="257">
        <f t="shared" si="6"/>
        <v>6.72</v>
      </c>
      <c r="M39" s="171" t="s">
        <v>10</v>
      </c>
      <c r="N39" s="171" t="s">
        <v>10</v>
      </c>
      <c r="O39" s="171" t="s">
        <v>10</v>
      </c>
      <c r="P39" s="171" t="s">
        <v>201</v>
      </c>
      <c r="Q39" s="171" t="s">
        <v>11</v>
      </c>
      <c r="R39" s="171" t="s">
        <v>10</v>
      </c>
      <c r="S39" s="171" t="s">
        <v>10</v>
      </c>
      <c r="T39" s="171" t="s">
        <v>10</v>
      </c>
      <c r="U39" s="171" t="s">
        <v>11</v>
      </c>
      <c r="V39" s="171" t="s">
        <v>10</v>
      </c>
      <c r="W39" s="171" t="s">
        <v>10</v>
      </c>
      <c r="X39" s="171" t="s">
        <v>10</v>
      </c>
      <c r="Y39" s="171" t="s">
        <v>10</v>
      </c>
      <c r="Z39" s="171" t="s">
        <v>10</v>
      </c>
      <c r="AA39" s="171" t="s">
        <v>10</v>
      </c>
      <c r="AB39" s="171" t="s">
        <v>11</v>
      </c>
      <c r="AC39" s="171" t="s">
        <v>11</v>
      </c>
      <c r="AD39" s="171" t="s">
        <v>11</v>
      </c>
      <c r="AE39" s="171" t="s">
        <v>201</v>
      </c>
      <c r="AF39" s="171" t="s">
        <v>11</v>
      </c>
      <c r="AG39" s="184" t="s">
        <v>10</v>
      </c>
      <c r="AH39" s="171" t="s">
        <v>11</v>
      </c>
      <c r="AI39" s="171" t="s">
        <v>10</v>
      </c>
      <c r="AJ39" s="171" t="s">
        <v>10</v>
      </c>
      <c r="AK39" s="171" t="s">
        <v>11</v>
      </c>
      <c r="AL39" s="171" t="s">
        <v>10</v>
      </c>
      <c r="AM39" s="171" t="s">
        <v>11</v>
      </c>
      <c r="AN39" s="171" t="s">
        <v>10</v>
      </c>
      <c r="AO39" s="171" t="s">
        <v>10</v>
      </c>
      <c r="AP39" s="171" t="s">
        <v>11</v>
      </c>
      <c r="AQ39" s="171"/>
      <c r="AR39" s="92"/>
      <c r="AS39" s="92"/>
      <c r="AT39" s="4"/>
      <c r="AU39" s="72"/>
      <c r="AV39" s="4"/>
      <c r="AW39" s="2"/>
      <c r="AX39" s="72"/>
      <c r="AY39" s="4"/>
      <c r="AZ39" s="72"/>
    </row>
    <row r="40" spans="1:52" ht="24.75" customHeight="1">
      <c r="A40" s="210" t="s">
        <v>67</v>
      </c>
      <c r="B40" s="210" t="s">
        <v>1</v>
      </c>
      <c r="C40" s="92" t="s">
        <v>49</v>
      </c>
      <c r="D40" s="30"/>
      <c r="E40" s="101">
        <f t="shared" si="0"/>
        <v>-3.3000000000000003</v>
      </c>
      <c r="F40" s="99">
        <f t="shared" si="1"/>
        <v>27</v>
      </c>
      <c r="G40" s="54">
        <f t="shared" si="2"/>
        <v>11</v>
      </c>
      <c r="H40" s="54">
        <f t="shared" si="3"/>
        <v>16</v>
      </c>
      <c r="I40" s="212">
        <f t="shared" si="4"/>
        <v>-5</v>
      </c>
      <c r="J40" s="169">
        <f t="shared" si="5"/>
        <v>40.74074074074074</v>
      </c>
      <c r="K40" s="254">
        <v>-3</v>
      </c>
      <c r="L40" s="257">
        <f t="shared" si="6"/>
        <v>0.30000000000000027</v>
      </c>
      <c r="M40" s="171" t="s">
        <v>11</v>
      </c>
      <c r="N40" s="171" t="s">
        <v>10</v>
      </c>
      <c r="O40" s="171" t="s">
        <v>11</v>
      </c>
      <c r="P40" s="171" t="s">
        <v>201</v>
      </c>
      <c r="Q40" s="171" t="s">
        <v>10</v>
      </c>
      <c r="R40" s="171" t="s">
        <v>11</v>
      </c>
      <c r="S40" s="171" t="s">
        <v>10</v>
      </c>
      <c r="T40" s="171" t="s">
        <v>11</v>
      </c>
      <c r="U40" s="171" t="s">
        <v>10</v>
      </c>
      <c r="V40" s="171" t="s">
        <v>11</v>
      </c>
      <c r="W40" s="171" t="s">
        <v>10</v>
      </c>
      <c r="X40" s="171" t="s">
        <v>11</v>
      </c>
      <c r="Y40" s="171" t="s">
        <v>11</v>
      </c>
      <c r="Z40" s="171" t="s">
        <v>11</v>
      </c>
      <c r="AA40" s="171" t="s">
        <v>11</v>
      </c>
      <c r="AB40" s="171" t="s">
        <v>11</v>
      </c>
      <c r="AC40" s="171" t="s">
        <v>11</v>
      </c>
      <c r="AD40" s="171" t="s">
        <v>10</v>
      </c>
      <c r="AE40" s="171" t="s">
        <v>201</v>
      </c>
      <c r="AF40" s="171" t="s">
        <v>10</v>
      </c>
      <c r="AG40" s="184"/>
      <c r="AH40" s="171" t="s">
        <v>10</v>
      </c>
      <c r="AI40" s="171" t="s">
        <v>10</v>
      </c>
      <c r="AJ40" s="171" t="s">
        <v>11</v>
      </c>
      <c r="AK40" s="171" t="s">
        <v>11</v>
      </c>
      <c r="AL40" s="171" t="s">
        <v>11</v>
      </c>
      <c r="AM40" s="171" t="s">
        <v>10</v>
      </c>
      <c r="AN40" s="171" t="s">
        <v>11</v>
      </c>
      <c r="AO40" s="171" t="s">
        <v>11</v>
      </c>
      <c r="AP40" s="171" t="s">
        <v>10</v>
      </c>
      <c r="AQ40" s="171"/>
      <c r="AR40" s="92"/>
      <c r="AS40" s="92"/>
      <c r="AT40" s="4"/>
      <c r="AU40" s="72"/>
      <c r="AV40" s="4"/>
      <c r="AW40" s="2"/>
      <c r="AX40" s="72"/>
      <c r="AY40" s="4"/>
      <c r="AZ40" s="72"/>
    </row>
    <row r="41" spans="1:52" ht="24.75" customHeight="1">
      <c r="A41" s="210" t="s">
        <v>68</v>
      </c>
      <c r="B41" s="210" t="s">
        <v>1</v>
      </c>
      <c r="C41" s="92"/>
      <c r="D41" s="30"/>
      <c r="E41" s="101">
        <f t="shared" si="0"/>
        <v>-2.64</v>
      </c>
      <c r="F41" s="99">
        <f t="shared" si="1"/>
        <v>28</v>
      </c>
      <c r="G41" s="54">
        <f t="shared" si="2"/>
        <v>12</v>
      </c>
      <c r="H41" s="54">
        <f t="shared" si="3"/>
        <v>16</v>
      </c>
      <c r="I41" s="212">
        <f t="shared" si="4"/>
        <v>-4</v>
      </c>
      <c r="J41" s="169">
        <f t="shared" si="5"/>
        <v>42.857142857142854</v>
      </c>
      <c r="K41" s="254">
        <v>0</v>
      </c>
      <c r="L41" s="257">
        <f t="shared" si="6"/>
        <v>2.64</v>
      </c>
      <c r="M41" s="171" t="s">
        <v>11</v>
      </c>
      <c r="N41" s="171" t="s">
        <v>10</v>
      </c>
      <c r="O41" s="171" t="s">
        <v>10</v>
      </c>
      <c r="P41" s="171" t="s">
        <v>201</v>
      </c>
      <c r="Q41" s="171" t="s">
        <v>11</v>
      </c>
      <c r="R41" s="171" t="s">
        <v>11</v>
      </c>
      <c r="S41" s="171" t="s">
        <v>10</v>
      </c>
      <c r="T41" s="171" t="s">
        <v>10</v>
      </c>
      <c r="U41" s="171" t="s">
        <v>11</v>
      </c>
      <c r="V41" s="171" t="s">
        <v>11</v>
      </c>
      <c r="W41" s="171" t="s">
        <v>11</v>
      </c>
      <c r="X41" s="171" t="s">
        <v>11</v>
      </c>
      <c r="Y41" s="171" t="s">
        <v>10</v>
      </c>
      <c r="Z41" s="171" t="s">
        <v>11</v>
      </c>
      <c r="AA41" s="171" t="s">
        <v>11</v>
      </c>
      <c r="AB41" s="171" t="s">
        <v>10</v>
      </c>
      <c r="AC41" s="171" t="s">
        <v>11</v>
      </c>
      <c r="AD41" s="171" t="s">
        <v>10</v>
      </c>
      <c r="AE41" s="171" t="s">
        <v>201</v>
      </c>
      <c r="AF41" s="171" t="s">
        <v>10</v>
      </c>
      <c r="AG41" s="184" t="s">
        <v>10</v>
      </c>
      <c r="AH41" s="171" t="s">
        <v>11</v>
      </c>
      <c r="AI41" s="171" t="s">
        <v>10</v>
      </c>
      <c r="AJ41" s="171" t="s">
        <v>11</v>
      </c>
      <c r="AK41" s="171" t="s">
        <v>11</v>
      </c>
      <c r="AL41" s="171" t="s">
        <v>11</v>
      </c>
      <c r="AM41" s="171" t="s">
        <v>10</v>
      </c>
      <c r="AN41" s="171" t="s">
        <v>10</v>
      </c>
      <c r="AO41" s="171" t="s">
        <v>11</v>
      </c>
      <c r="AP41" s="171" t="s">
        <v>11</v>
      </c>
      <c r="AQ41" s="171"/>
      <c r="AR41" s="92"/>
      <c r="AS41" s="92"/>
      <c r="AT41" s="4"/>
      <c r="AU41" s="72"/>
      <c r="AV41" s="4"/>
      <c r="AW41" s="2"/>
      <c r="AX41" s="72"/>
      <c r="AY41" s="4"/>
      <c r="AZ41" s="72"/>
    </row>
    <row r="42" spans="1:52" ht="24.75" customHeight="1">
      <c r="A42" s="210" t="s">
        <v>66</v>
      </c>
      <c r="B42" s="210" t="s">
        <v>224</v>
      </c>
      <c r="C42" s="92"/>
      <c r="D42" s="30"/>
      <c r="E42" s="101">
        <f t="shared" si="0"/>
        <v>0.66</v>
      </c>
      <c r="F42" s="99">
        <f t="shared" si="1"/>
        <v>3</v>
      </c>
      <c r="G42" s="54">
        <f t="shared" si="2"/>
        <v>2</v>
      </c>
      <c r="H42" s="54">
        <f t="shared" si="3"/>
        <v>1</v>
      </c>
      <c r="I42" s="212">
        <f t="shared" si="4"/>
        <v>1</v>
      </c>
      <c r="J42" s="169">
        <f t="shared" si="5"/>
        <v>66.66666666666667</v>
      </c>
      <c r="K42" s="254">
        <v>12</v>
      </c>
      <c r="L42" s="257">
        <f t="shared" si="6"/>
        <v>11.34</v>
      </c>
      <c r="M42" s="171"/>
      <c r="N42" s="171" t="s">
        <v>10</v>
      </c>
      <c r="O42" s="171" t="s">
        <v>10</v>
      </c>
      <c r="P42" s="171" t="s">
        <v>201</v>
      </c>
      <c r="Q42" s="171" t="s">
        <v>11</v>
      </c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 t="s">
        <v>201</v>
      </c>
      <c r="AF42" s="171"/>
      <c r="AG42" s="184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92"/>
      <c r="AS42" s="92"/>
      <c r="AT42" s="4"/>
      <c r="AU42" s="72"/>
      <c r="AV42" s="4"/>
      <c r="AW42" s="2"/>
      <c r="AX42" s="72"/>
      <c r="AY42" s="4"/>
      <c r="AZ42" s="72"/>
    </row>
    <row r="43" spans="1:52" ht="24.75" customHeight="1">
      <c r="A43" s="210" t="s">
        <v>77</v>
      </c>
      <c r="B43" s="210" t="s">
        <v>70</v>
      </c>
      <c r="C43" s="92" t="s">
        <v>49</v>
      </c>
      <c r="D43" s="30"/>
      <c r="E43" s="101">
        <f t="shared" si="0"/>
        <v>7.92</v>
      </c>
      <c r="F43" s="99">
        <f t="shared" si="1"/>
        <v>22</v>
      </c>
      <c r="G43" s="54">
        <f t="shared" si="2"/>
        <v>17</v>
      </c>
      <c r="H43" s="54">
        <f t="shared" si="3"/>
        <v>5</v>
      </c>
      <c r="I43" s="212">
        <f t="shared" si="4"/>
        <v>12</v>
      </c>
      <c r="J43" s="169">
        <f t="shared" si="5"/>
        <v>77.27272727272727</v>
      </c>
      <c r="K43" s="254">
        <v>-3</v>
      </c>
      <c r="L43" s="257">
        <f t="shared" si="6"/>
        <v>-10.92</v>
      </c>
      <c r="M43" s="171" t="s">
        <v>10</v>
      </c>
      <c r="N43" s="171" t="s">
        <v>10</v>
      </c>
      <c r="O43" s="171"/>
      <c r="P43" s="171" t="s">
        <v>10</v>
      </c>
      <c r="Q43" s="171" t="s">
        <v>10</v>
      </c>
      <c r="R43" s="171" t="s">
        <v>10</v>
      </c>
      <c r="S43" s="171"/>
      <c r="T43" s="171" t="s">
        <v>10</v>
      </c>
      <c r="U43" s="171" t="s">
        <v>201</v>
      </c>
      <c r="V43" s="171" t="s">
        <v>11</v>
      </c>
      <c r="W43" s="171" t="s">
        <v>10</v>
      </c>
      <c r="X43" s="171" t="s">
        <v>11</v>
      </c>
      <c r="Y43" s="171"/>
      <c r="Z43" s="171" t="s">
        <v>10</v>
      </c>
      <c r="AA43" s="171" t="s">
        <v>10</v>
      </c>
      <c r="AB43" s="171" t="s">
        <v>10</v>
      </c>
      <c r="AC43" s="171" t="s">
        <v>11</v>
      </c>
      <c r="AD43" s="171" t="s">
        <v>11</v>
      </c>
      <c r="AE43" s="171" t="s">
        <v>10</v>
      </c>
      <c r="AF43" s="171" t="s">
        <v>10</v>
      </c>
      <c r="AG43" s="171"/>
      <c r="AH43" s="171" t="s">
        <v>10</v>
      </c>
      <c r="AI43" s="171" t="s">
        <v>10</v>
      </c>
      <c r="AJ43" s="171" t="s">
        <v>201</v>
      </c>
      <c r="AK43" s="171" t="s">
        <v>10</v>
      </c>
      <c r="AL43" s="171"/>
      <c r="AM43" s="171" t="s">
        <v>10</v>
      </c>
      <c r="AN43" s="171"/>
      <c r="AO43" s="171" t="s">
        <v>10</v>
      </c>
      <c r="AP43" s="171" t="s">
        <v>11</v>
      </c>
      <c r="AQ43" s="171"/>
      <c r="AR43" s="92"/>
      <c r="AS43" s="92"/>
      <c r="AT43" s="4"/>
      <c r="AU43" s="72"/>
      <c r="AV43" s="4"/>
      <c r="AW43" s="2"/>
      <c r="AX43" s="72"/>
      <c r="AY43" s="4"/>
      <c r="AZ43" s="72"/>
    </row>
    <row r="44" spans="1:52" ht="24.75" customHeight="1">
      <c r="A44" s="210" t="s">
        <v>144</v>
      </c>
      <c r="B44" s="210" t="s">
        <v>70</v>
      </c>
      <c r="C44" s="92"/>
      <c r="D44" s="30"/>
      <c r="E44" s="101">
        <f t="shared" si="0"/>
        <v>5.28</v>
      </c>
      <c r="F44" s="99">
        <f t="shared" si="1"/>
        <v>22</v>
      </c>
      <c r="G44" s="54">
        <f t="shared" si="2"/>
        <v>15</v>
      </c>
      <c r="H44" s="54">
        <f t="shared" si="3"/>
        <v>7</v>
      </c>
      <c r="I44" s="212">
        <f t="shared" si="4"/>
        <v>8</v>
      </c>
      <c r="J44" s="169">
        <f t="shared" si="5"/>
        <v>68.18181818181819</v>
      </c>
      <c r="K44" s="254">
        <v>33</v>
      </c>
      <c r="L44" s="257">
        <f t="shared" si="6"/>
        <v>27.72</v>
      </c>
      <c r="M44" s="171"/>
      <c r="N44" s="171"/>
      <c r="O44" s="171"/>
      <c r="P44" s="171"/>
      <c r="Q44" s="171" t="s">
        <v>10</v>
      </c>
      <c r="R44" s="171" t="s">
        <v>10</v>
      </c>
      <c r="S44" s="171" t="s">
        <v>10</v>
      </c>
      <c r="T44" s="171" t="s">
        <v>10</v>
      </c>
      <c r="U44" s="171" t="s">
        <v>201</v>
      </c>
      <c r="V44" s="171" t="s">
        <v>10</v>
      </c>
      <c r="W44" s="171" t="s">
        <v>11</v>
      </c>
      <c r="X44" s="171" t="s">
        <v>11</v>
      </c>
      <c r="Y44" s="171" t="s">
        <v>10</v>
      </c>
      <c r="Z44" s="171" t="s">
        <v>10</v>
      </c>
      <c r="AA44" s="171" t="s">
        <v>10</v>
      </c>
      <c r="AB44" s="171"/>
      <c r="AC44" s="171" t="s">
        <v>10</v>
      </c>
      <c r="AD44" s="171" t="s">
        <v>10</v>
      </c>
      <c r="AE44" s="171" t="s">
        <v>11</v>
      </c>
      <c r="AF44" s="171" t="s">
        <v>10</v>
      </c>
      <c r="AG44" s="171" t="s">
        <v>10</v>
      </c>
      <c r="AH44" s="171"/>
      <c r="AI44" s="171" t="s">
        <v>10</v>
      </c>
      <c r="AJ44" s="171" t="s">
        <v>201</v>
      </c>
      <c r="AK44" s="171" t="s">
        <v>10</v>
      </c>
      <c r="AL44" s="171" t="s">
        <v>11</v>
      </c>
      <c r="AM44" s="171" t="s">
        <v>11</v>
      </c>
      <c r="AN44" s="171" t="s">
        <v>11</v>
      </c>
      <c r="AO44" s="171" t="s">
        <v>11</v>
      </c>
      <c r="AP44" s="171" t="s">
        <v>10</v>
      </c>
      <c r="AQ44" s="171"/>
      <c r="AR44" s="92"/>
      <c r="AS44" s="92"/>
      <c r="AT44" s="4"/>
      <c r="AU44" s="72"/>
      <c r="AV44" s="4"/>
      <c r="AW44" s="2"/>
      <c r="AX44" s="72"/>
      <c r="AY44" s="4"/>
      <c r="AZ44" s="72"/>
    </row>
    <row r="45" spans="1:52" ht="24.75" customHeight="1">
      <c r="A45" s="210" t="s">
        <v>78</v>
      </c>
      <c r="B45" s="210" t="s">
        <v>70</v>
      </c>
      <c r="C45" s="92"/>
      <c r="D45" s="30"/>
      <c r="E45" s="101">
        <f t="shared" si="0"/>
        <v>0.66</v>
      </c>
      <c r="F45" s="99">
        <f t="shared" si="1"/>
        <v>19</v>
      </c>
      <c r="G45" s="54">
        <f t="shared" si="2"/>
        <v>10</v>
      </c>
      <c r="H45" s="54">
        <f t="shared" si="3"/>
        <v>9</v>
      </c>
      <c r="I45" s="212">
        <f t="shared" si="4"/>
        <v>1</v>
      </c>
      <c r="J45" s="169">
        <f t="shared" si="5"/>
        <v>52.63157894736842</v>
      </c>
      <c r="K45" s="254">
        <v>27</v>
      </c>
      <c r="L45" s="257">
        <f t="shared" si="6"/>
        <v>26.34</v>
      </c>
      <c r="M45" s="171"/>
      <c r="N45" s="171"/>
      <c r="O45" s="171" t="s">
        <v>11</v>
      </c>
      <c r="P45" s="171" t="s">
        <v>10</v>
      </c>
      <c r="Q45" s="171" t="s">
        <v>10</v>
      </c>
      <c r="R45" s="171" t="s">
        <v>10</v>
      </c>
      <c r="S45" s="171" t="s">
        <v>10</v>
      </c>
      <c r="T45" s="171"/>
      <c r="U45" s="171" t="s">
        <v>201</v>
      </c>
      <c r="V45" s="171" t="s">
        <v>11</v>
      </c>
      <c r="W45" s="171" t="s">
        <v>10</v>
      </c>
      <c r="X45" s="171" t="s">
        <v>10</v>
      </c>
      <c r="Y45" s="171" t="s">
        <v>11</v>
      </c>
      <c r="Z45" s="171"/>
      <c r="AA45" s="171" t="s">
        <v>11</v>
      </c>
      <c r="AB45" s="171" t="s">
        <v>10</v>
      </c>
      <c r="AC45" s="171"/>
      <c r="AD45" s="171" t="s">
        <v>11</v>
      </c>
      <c r="AE45" s="171"/>
      <c r="AF45" s="171" t="s">
        <v>10</v>
      </c>
      <c r="AG45" s="171" t="s">
        <v>10</v>
      </c>
      <c r="AH45" s="171" t="s">
        <v>11</v>
      </c>
      <c r="AI45" s="171"/>
      <c r="AJ45" s="171" t="s">
        <v>201</v>
      </c>
      <c r="AK45" s="171" t="s">
        <v>11</v>
      </c>
      <c r="AL45" s="171" t="s">
        <v>11</v>
      </c>
      <c r="AM45" s="171" t="s">
        <v>10</v>
      </c>
      <c r="AN45" s="171" t="s">
        <v>11</v>
      </c>
      <c r="AO45" s="171"/>
      <c r="AP45" s="171"/>
      <c r="AQ45" s="171"/>
      <c r="AR45" s="92"/>
      <c r="AS45" s="92"/>
      <c r="AT45" s="4"/>
      <c r="AU45" s="72"/>
      <c r="AV45" s="4"/>
      <c r="AW45" s="2"/>
      <c r="AX45" s="72"/>
      <c r="AY45" s="4"/>
      <c r="AZ45" s="72"/>
    </row>
    <row r="46" spans="1:52" ht="24.75" customHeight="1">
      <c r="A46" s="210" t="s">
        <v>69</v>
      </c>
      <c r="B46" s="210" t="s">
        <v>70</v>
      </c>
      <c r="C46" s="92"/>
      <c r="D46" s="30"/>
      <c r="E46" s="101">
        <f aca="true" t="shared" si="7" ref="E46:E77">I46*0.66</f>
        <v>1.98</v>
      </c>
      <c r="F46" s="99">
        <f aca="true" t="shared" si="8" ref="F46:F77">G46+H46</f>
        <v>5</v>
      </c>
      <c r="G46" s="54">
        <f aca="true" t="shared" si="9" ref="G46:G77">COUNTIF(M46:AP46,"W")</f>
        <v>4</v>
      </c>
      <c r="H46" s="54">
        <f aca="true" t="shared" si="10" ref="H46:H77">COUNTIF(M46:AP46,"L")</f>
        <v>1</v>
      </c>
      <c r="I46" s="212">
        <f aca="true" t="shared" si="11" ref="I46:I77">G46-H46</f>
        <v>3</v>
      </c>
      <c r="J46" s="169">
        <f aca="true" t="shared" si="12" ref="J46:J77">SUM(G46/F46%)</f>
        <v>80</v>
      </c>
      <c r="K46" s="254">
        <v>5</v>
      </c>
      <c r="L46" s="257">
        <f aca="true" t="shared" si="13" ref="L46:L77">K46-E46</f>
        <v>3.02</v>
      </c>
      <c r="M46" s="171" t="s">
        <v>11</v>
      </c>
      <c r="N46" s="171" t="s">
        <v>10</v>
      </c>
      <c r="O46" s="171"/>
      <c r="P46" s="171"/>
      <c r="Q46" s="171"/>
      <c r="R46" s="171"/>
      <c r="S46" s="171"/>
      <c r="T46" s="171"/>
      <c r="U46" s="171" t="s">
        <v>201</v>
      </c>
      <c r="V46" s="171"/>
      <c r="W46" s="171"/>
      <c r="X46" s="171"/>
      <c r="Y46" s="171"/>
      <c r="Z46" s="171"/>
      <c r="AA46" s="171"/>
      <c r="AB46" s="171"/>
      <c r="AC46" s="171" t="s">
        <v>10</v>
      </c>
      <c r="AD46" s="171"/>
      <c r="AE46" s="171"/>
      <c r="AF46" s="171"/>
      <c r="AG46" s="171"/>
      <c r="AH46" s="171"/>
      <c r="AI46" s="171" t="s">
        <v>10</v>
      </c>
      <c r="AJ46" s="171" t="s">
        <v>201</v>
      </c>
      <c r="AK46" s="171"/>
      <c r="AL46" s="171"/>
      <c r="AM46" s="171"/>
      <c r="AN46" s="171"/>
      <c r="AO46" s="171"/>
      <c r="AP46" s="171" t="s">
        <v>10</v>
      </c>
      <c r="AQ46" s="171"/>
      <c r="AR46" s="92"/>
      <c r="AS46" s="92"/>
      <c r="AT46" s="4"/>
      <c r="AU46" s="72"/>
      <c r="AV46" s="4"/>
      <c r="AW46" s="2"/>
      <c r="AX46" s="72"/>
      <c r="AY46" s="4"/>
      <c r="AZ46" s="72"/>
    </row>
    <row r="47" spans="1:52" ht="24.75" customHeight="1">
      <c r="A47" s="210" t="s">
        <v>181</v>
      </c>
      <c r="B47" s="210" t="s">
        <v>70</v>
      </c>
      <c r="C47" s="92" t="s">
        <v>49</v>
      </c>
      <c r="D47" s="30"/>
      <c r="E47" s="101">
        <f t="shared" si="7"/>
        <v>0</v>
      </c>
      <c r="F47" s="99">
        <f t="shared" si="8"/>
        <v>26</v>
      </c>
      <c r="G47" s="54">
        <f t="shared" si="9"/>
        <v>13</v>
      </c>
      <c r="H47" s="54">
        <f t="shared" si="10"/>
        <v>13</v>
      </c>
      <c r="I47" s="212">
        <f t="shared" si="11"/>
        <v>0</v>
      </c>
      <c r="J47" s="169">
        <f t="shared" si="12"/>
        <v>50</v>
      </c>
      <c r="K47" s="254">
        <v>-6</v>
      </c>
      <c r="L47" s="257">
        <f t="shared" si="13"/>
        <v>-6</v>
      </c>
      <c r="M47" s="171" t="s">
        <v>11</v>
      </c>
      <c r="N47" s="171" t="s">
        <v>10</v>
      </c>
      <c r="O47" s="171" t="s">
        <v>11</v>
      </c>
      <c r="P47" s="171"/>
      <c r="Q47" s="171" t="s">
        <v>11</v>
      </c>
      <c r="R47" s="171" t="s">
        <v>10</v>
      </c>
      <c r="S47" s="171" t="s">
        <v>10</v>
      </c>
      <c r="T47" s="171" t="s">
        <v>10</v>
      </c>
      <c r="U47" s="171" t="s">
        <v>201</v>
      </c>
      <c r="V47" s="171" t="s">
        <v>11</v>
      </c>
      <c r="W47" s="171" t="s">
        <v>11</v>
      </c>
      <c r="X47" s="171" t="s">
        <v>10</v>
      </c>
      <c r="Y47" s="171" t="s">
        <v>11</v>
      </c>
      <c r="Z47" s="171" t="s">
        <v>10</v>
      </c>
      <c r="AA47" s="171" t="s">
        <v>10</v>
      </c>
      <c r="AB47" s="171" t="s">
        <v>10</v>
      </c>
      <c r="AC47" s="171" t="s">
        <v>11</v>
      </c>
      <c r="AD47" s="171" t="s">
        <v>11</v>
      </c>
      <c r="AE47" s="171" t="s">
        <v>10</v>
      </c>
      <c r="AF47" s="171"/>
      <c r="AG47" s="171" t="s">
        <v>10</v>
      </c>
      <c r="AH47" s="171" t="s">
        <v>11</v>
      </c>
      <c r="AI47" s="171" t="s">
        <v>11</v>
      </c>
      <c r="AJ47" s="171" t="s">
        <v>201</v>
      </c>
      <c r="AK47" s="171" t="s">
        <v>10</v>
      </c>
      <c r="AL47" s="171" t="s">
        <v>11</v>
      </c>
      <c r="AM47" s="171" t="s">
        <v>10</v>
      </c>
      <c r="AN47" s="171" t="s">
        <v>10</v>
      </c>
      <c r="AO47" s="171" t="s">
        <v>11</v>
      </c>
      <c r="AP47" s="171" t="s">
        <v>11</v>
      </c>
      <c r="AQ47" s="171"/>
      <c r="AR47" s="92"/>
      <c r="AS47" s="92"/>
      <c r="AT47" s="4"/>
      <c r="AU47" s="72"/>
      <c r="AV47" s="4"/>
      <c r="AW47" s="2"/>
      <c r="AX47" s="72"/>
      <c r="AY47" s="4"/>
      <c r="AZ47" s="72"/>
    </row>
    <row r="48" spans="1:52" ht="24.75" customHeight="1">
      <c r="A48" s="210" t="s">
        <v>149</v>
      </c>
      <c r="B48" s="210" t="s">
        <v>70</v>
      </c>
      <c r="C48" s="92"/>
      <c r="D48" s="30"/>
      <c r="E48" s="101">
        <f t="shared" si="7"/>
        <v>0.66</v>
      </c>
      <c r="F48" s="99">
        <f t="shared" si="8"/>
        <v>1</v>
      </c>
      <c r="G48" s="54">
        <f t="shared" si="9"/>
        <v>1</v>
      </c>
      <c r="H48" s="54">
        <f t="shared" si="10"/>
        <v>0</v>
      </c>
      <c r="I48" s="212">
        <f t="shared" si="11"/>
        <v>1</v>
      </c>
      <c r="J48" s="169">
        <f t="shared" si="12"/>
        <v>100</v>
      </c>
      <c r="K48" s="254">
        <v>27</v>
      </c>
      <c r="L48" s="257">
        <f t="shared" si="13"/>
        <v>26.34</v>
      </c>
      <c r="M48" s="171"/>
      <c r="N48" s="171"/>
      <c r="O48" s="171"/>
      <c r="P48" s="171"/>
      <c r="Q48" s="171"/>
      <c r="R48" s="171"/>
      <c r="S48" s="171"/>
      <c r="T48" s="171" t="s">
        <v>201</v>
      </c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 t="s">
        <v>10</v>
      </c>
      <c r="AH48" s="171"/>
      <c r="AI48" s="171"/>
      <c r="AJ48" s="171" t="s">
        <v>201</v>
      </c>
      <c r="AK48" s="171"/>
      <c r="AL48" s="171"/>
      <c r="AM48" s="171"/>
      <c r="AN48" s="171"/>
      <c r="AO48" s="171"/>
      <c r="AP48" s="171"/>
      <c r="AQ48" s="171"/>
      <c r="AR48" s="92"/>
      <c r="AS48" s="92"/>
      <c r="AT48" s="4"/>
      <c r="AU48" s="72"/>
      <c r="AV48" s="4"/>
      <c r="AW48" s="2"/>
      <c r="AX48" s="72"/>
      <c r="AY48" s="4"/>
      <c r="AZ48" s="72"/>
    </row>
    <row r="49" spans="1:52" ht="24.75" customHeight="1">
      <c r="A49" s="210" t="s">
        <v>72</v>
      </c>
      <c r="B49" s="210" t="s">
        <v>70</v>
      </c>
      <c r="C49" s="92"/>
      <c r="D49" s="30"/>
      <c r="E49" s="101">
        <f t="shared" si="7"/>
        <v>0</v>
      </c>
      <c r="F49" s="99">
        <f t="shared" si="8"/>
        <v>20</v>
      </c>
      <c r="G49" s="54">
        <f t="shared" si="9"/>
        <v>10</v>
      </c>
      <c r="H49" s="54">
        <f t="shared" si="10"/>
        <v>10</v>
      </c>
      <c r="I49" s="212">
        <f t="shared" si="11"/>
        <v>0</v>
      </c>
      <c r="J49" s="169">
        <f t="shared" si="12"/>
        <v>50</v>
      </c>
      <c r="K49" s="254">
        <v>29</v>
      </c>
      <c r="L49" s="257">
        <f t="shared" si="13"/>
        <v>29</v>
      </c>
      <c r="M49" s="171" t="s">
        <v>11</v>
      </c>
      <c r="N49" s="171" t="s">
        <v>11</v>
      </c>
      <c r="O49" s="171" t="s">
        <v>11</v>
      </c>
      <c r="P49" s="171" t="s">
        <v>10</v>
      </c>
      <c r="Q49" s="171" t="s">
        <v>10</v>
      </c>
      <c r="R49" s="171" t="s">
        <v>11</v>
      </c>
      <c r="S49" s="171" t="s">
        <v>11</v>
      </c>
      <c r="T49" s="171" t="s">
        <v>10</v>
      </c>
      <c r="U49" s="171" t="s">
        <v>201</v>
      </c>
      <c r="V49" s="171" t="s">
        <v>10</v>
      </c>
      <c r="W49" s="171"/>
      <c r="X49" s="171" t="s">
        <v>10</v>
      </c>
      <c r="Y49" s="171" t="s">
        <v>10</v>
      </c>
      <c r="Z49" s="171" t="s">
        <v>10</v>
      </c>
      <c r="AA49" s="171"/>
      <c r="AB49" s="171" t="s">
        <v>11</v>
      </c>
      <c r="AC49" s="171" t="s">
        <v>11</v>
      </c>
      <c r="AD49" s="171"/>
      <c r="AE49" s="171" t="s">
        <v>10</v>
      </c>
      <c r="AF49" s="171" t="s">
        <v>10</v>
      </c>
      <c r="AG49" s="171"/>
      <c r="AH49" s="171" t="s">
        <v>10</v>
      </c>
      <c r="AI49" s="171"/>
      <c r="AJ49" s="171" t="s">
        <v>201</v>
      </c>
      <c r="AK49" s="171"/>
      <c r="AL49" s="171"/>
      <c r="AM49" s="171"/>
      <c r="AN49" s="171" t="s">
        <v>11</v>
      </c>
      <c r="AO49" s="171" t="s">
        <v>11</v>
      </c>
      <c r="AP49" s="171" t="s">
        <v>11</v>
      </c>
      <c r="AQ49" s="171"/>
      <c r="AR49" s="92"/>
      <c r="AS49" s="92"/>
      <c r="AT49" s="4"/>
      <c r="AU49" s="72"/>
      <c r="AV49" s="4"/>
      <c r="AW49" s="2"/>
      <c r="AX49" s="72"/>
      <c r="AY49" s="4"/>
      <c r="AZ49" s="72"/>
    </row>
    <row r="50" spans="1:52" ht="24.75" customHeight="1">
      <c r="A50" s="210" t="s">
        <v>257</v>
      </c>
      <c r="B50" s="210" t="s">
        <v>70</v>
      </c>
      <c r="C50" s="92"/>
      <c r="D50" s="30"/>
      <c r="E50" s="101">
        <f t="shared" si="7"/>
        <v>-1.32</v>
      </c>
      <c r="F50" s="99">
        <f t="shared" si="8"/>
        <v>2</v>
      </c>
      <c r="G50" s="54">
        <f t="shared" si="9"/>
        <v>0</v>
      </c>
      <c r="H50" s="54">
        <f t="shared" si="10"/>
        <v>2</v>
      </c>
      <c r="I50" s="212">
        <f t="shared" si="11"/>
        <v>-2</v>
      </c>
      <c r="J50" s="169">
        <f t="shared" si="12"/>
        <v>0</v>
      </c>
      <c r="K50" s="254">
        <v>20</v>
      </c>
      <c r="L50" s="257">
        <f t="shared" si="13"/>
        <v>21.32</v>
      </c>
      <c r="M50" s="171"/>
      <c r="N50" s="171"/>
      <c r="O50" s="171"/>
      <c r="P50" s="171" t="s">
        <v>11</v>
      </c>
      <c r="Q50" s="171"/>
      <c r="R50" s="171"/>
      <c r="S50" s="171"/>
      <c r="T50" s="171"/>
      <c r="U50" s="171" t="s">
        <v>201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 t="s">
        <v>201</v>
      </c>
      <c r="AK50" s="171"/>
      <c r="AL50" s="171" t="s">
        <v>11</v>
      </c>
      <c r="AM50" s="171"/>
      <c r="AN50" s="171"/>
      <c r="AO50" s="171"/>
      <c r="AP50" s="171"/>
      <c r="AQ50" s="171"/>
      <c r="AR50" s="92"/>
      <c r="AS50" s="92"/>
      <c r="AT50" s="4"/>
      <c r="AU50" s="72"/>
      <c r="AV50" s="4"/>
      <c r="AW50" s="2"/>
      <c r="AX50" s="72"/>
      <c r="AY50" s="4"/>
      <c r="AZ50" s="72"/>
    </row>
    <row r="51" spans="1:52" ht="24.75" customHeight="1">
      <c r="A51" s="210" t="s">
        <v>73</v>
      </c>
      <c r="B51" s="210" t="s">
        <v>70</v>
      </c>
      <c r="C51" s="92"/>
      <c r="D51" s="30"/>
      <c r="E51" s="101">
        <f t="shared" si="7"/>
        <v>-2.64</v>
      </c>
      <c r="F51" s="99">
        <f t="shared" si="8"/>
        <v>20</v>
      </c>
      <c r="G51" s="54">
        <f t="shared" si="9"/>
        <v>8</v>
      </c>
      <c r="H51" s="54">
        <f t="shared" si="10"/>
        <v>12</v>
      </c>
      <c r="I51" s="212">
        <f t="shared" si="11"/>
        <v>-4</v>
      </c>
      <c r="J51" s="169">
        <f t="shared" si="12"/>
        <v>40</v>
      </c>
      <c r="K51" s="254">
        <v>32</v>
      </c>
      <c r="L51" s="257">
        <f t="shared" si="13"/>
        <v>34.64</v>
      </c>
      <c r="M51" s="171" t="s">
        <v>11</v>
      </c>
      <c r="N51" s="171" t="s">
        <v>11</v>
      </c>
      <c r="O51" s="171" t="s">
        <v>11</v>
      </c>
      <c r="P51" s="171" t="s">
        <v>10</v>
      </c>
      <c r="Q51" s="171"/>
      <c r="R51" s="171"/>
      <c r="S51" s="171"/>
      <c r="T51" s="171" t="s">
        <v>11</v>
      </c>
      <c r="U51" s="171" t="s">
        <v>201</v>
      </c>
      <c r="V51" s="171"/>
      <c r="W51" s="171" t="s">
        <v>11</v>
      </c>
      <c r="X51" s="171"/>
      <c r="Y51" s="171" t="s">
        <v>10</v>
      </c>
      <c r="Z51" s="171" t="s">
        <v>10</v>
      </c>
      <c r="AA51" s="171" t="s">
        <v>10</v>
      </c>
      <c r="AB51" s="171" t="s">
        <v>10</v>
      </c>
      <c r="AC51" s="171"/>
      <c r="AD51" s="171" t="s">
        <v>10</v>
      </c>
      <c r="AE51" s="171" t="s">
        <v>11</v>
      </c>
      <c r="AF51" s="171" t="s">
        <v>10</v>
      </c>
      <c r="AG51" s="171" t="s">
        <v>10</v>
      </c>
      <c r="AH51" s="171"/>
      <c r="AI51" s="171" t="s">
        <v>11</v>
      </c>
      <c r="AJ51" s="171" t="s">
        <v>201</v>
      </c>
      <c r="AK51" s="171" t="s">
        <v>11</v>
      </c>
      <c r="AL51" s="171" t="s">
        <v>11</v>
      </c>
      <c r="AM51" s="171" t="s">
        <v>11</v>
      </c>
      <c r="AN51" s="171" t="s">
        <v>11</v>
      </c>
      <c r="AO51" s="171" t="s">
        <v>11</v>
      </c>
      <c r="AP51" s="171"/>
      <c r="AQ51" s="171"/>
      <c r="AR51" s="92"/>
      <c r="AS51" s="92"/>
      <c r="AT51" s="4"/>
      <c r="AU51" s="72"/>
      <c r="AV51" s="4"/>
      <c r="AW51" s="2"/>
      <c r="AX51" s="72"/>
      <c r="AY51" s="4"/>
      <c r="AZ51" s="72"/>
    </row>
    <row r="52" spans="1:52" ht="24.75" customHeight="1">
      <c r="A52" s="210" t="s">
        <v>211</v>
      </c>
      <c r="B52" s="210" t="s">
        <v>70</v>
      </c>
      <c r="C52" s="92"/>
      <c r="D52" s="30"/>
      <c r="E52" s="101">
        <f t="shared" si="7"/>
        <v>0.66</v>
      </c>
      <c r="F52" s="99">
        <f t="shared" si="8"/>
        <v>1</v>
      </c>
      <c r="G52" s="54">
        <f t="shared" si="9"/>
        <v>1</v>
      </c>
      <c r="H52" s="54">
        <f t="shared" si="10"/>
        <v>0</v>
      </c>
      <c r="I52" s="212">
        <f t="shared" si="11"/>
        <v>1</v>
      </c>
      <c r="J52" s="169">
        <f t="shared" si="12"/>
        <v>100</v>
      </c>
      <c r="K52" s="254">
        <v>20</v>
      </c>
      <c r="L52" s="257">
        <f t="shared" si="13"/>
        <v>19.34</v>
      </c>
      <c r="M52" s="171"/>
      <c r="N52" s="171"/>
      <c r="O52" s="171" t="s">
        <v>10</v>
      </c>
      <c r="P52" s="171"/>
      <c r="Q52" s="171"/>
      <c r="R52" s="171"/>
      <c r="S52" s="171"/>
      <c r="T52" s="171"/>
      <c r="U52" s="171" t="s">
        <v>201</v>
      </c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 t="s">
        <v>201</v>
      </c>
      <c r="AK52" s="171"/>
      <c r="AL52" s="171"/>
      <c r="AM52" s="171"/>
      <c r="AN52" s="171"/>
      <c r="AO52" s="171"/>
      <c r="AP52" s="171"/>
      <c r="AQ52" s="171"/>
      <c r="AR52" s="92"/>
      <c r="AS52" s="92"/>
      <c r="AT52" s="4"/>
      <c r="AU52" s="72"/>
      <c r="AV52" s="4"/>
      <c r="AW52" s="2"/>
      <c r="AX52" s="72"/>
      <c r="AY52" s="4"/>
      <c r="AZ52" s="72"/>
    </row>
    <row r="53" spans="1:52" ht="24.75" customHeight="1">
      <c r="A53" s="210" t="s">
        <v>75</v>
      </c>
      <c r="B53" s="210" t="s">
        <v>76</v>
      </c>
      <c r="C53" s="92" t="s">
        <v>49</v>
      </c>
      <c r="D53" s="30"/>
      <c r="E53" s="101">
        <f t="shared" si="7"/>
        <v>1.98</v>
      </c>
      <c r="F53" s="99">
        <f t="shared" si="8"/>
        <v>23</v>
      </c>
      <c r="G53" s="54">
        <f t="shared" si="9"/>
        <v>13</v>
      </c>
      <c r="H53" s="54">
        <f t="shared" si="10"/>
        <v>10</v>
      </c>
      <c r="I53" s="212">
        <f t="shared" si="11"/>
        <v>3</v>
      </c>
      <c r="J53" s="169">
        <f t="shared" si="12"/>
        <v>56.52173913043478</v>
      </c>
      <c r="K53" s="254">
        <v>31</v>
      </c>
      <c r="L53" s="257">
        <f t="shared" si="13"/>
        <v>29.02</v>
      </c>
      <c r="M53" s="171" t="s">
        <v>10</v>
      </c>
      <c r="N53" s="171" t="s">
        <v>11</v>
      </c>
      <c r="O53" s="171"/>
      <c r="P53" s="171"/>
      <c r="Q53" s="171" t="s">
        <v>11</v>
      </c>
      <c r="R53" s="171" t="s">
        <v>11</v>
      </c>
      <c r="S53" s="171"/>
      <c r="T53" s="171" t="s">
        <v>201</v>
      </c>
      <c r="U53" s="171" t="s">
        <v>11</v>
      </c>
      <c r="V53" s="171" t="s">
        <v>11</v>
      </c>
      <c r="W53" s="171" t="s">
        <v>11</v>
      </c>
      <c r="X53" s="171" t="s">
        <v>10</v>
      </c>
      <c r="Y53" s="171" t="s">
        <v>10</v>
      </c>
      <c r="Z53" s="171" t="s">
        <v>10</v>
      </c>
      <c r="AA53" s="171" t="s">
        <v>10</v>
      </c>
      <c r="AB53" s="171" t="s">
        <v>10</v>
      </c>
      <c r="AC53" s="171" t="s">
        <v>10</v>
      </c>
      <c r="AD53" s="171" t="s">
        <v>10</v>
      </c>
      <c r="AE53" s="171" t="s">
        <v>11</v>
      </c>
      <c r="AF53" s="171" t="s">
        <v>11</v>
      </c>
      <c r="AG53" s="184"/>
      <c r="AH53" s="171"/>
      <c r="AI53" s="171" t="s">
        <v>201</v>
      </c>
      <c r="AJ53" s="171" t="s">
        <v>10</v>
      </c>
      <c r="AK53" s="171" t="s">
        <v>11</v>
      </c>
      <c r="AL53" s="171" t="s">
        <v>10</v>
      </c>
      <c r="AM53" s="171" t="s">
        <v>11</v>
      </c>
      <c r="AN53" s="171" t="s">
        <v>10</v>
      </c>
      <c r="AO53" s="171" t="s">
        <v>10</v>
      </c>
      <c r="AP53" s="171" t="s">
        <v>10</v>
      </c>
      <c r="AQ53" s="171"/>
      <c r="AR53" s="92"/>
      <c r="AS53" s="92"/>
      <c r="AT53" s="4"/>
      <c r="AU53" s="72"/>
      <c r="AV53" s="4"/>
      <c r="AW53" s="2"/>
      <c r="AX53" s="72"/>
      <c r="AY53" s="4"/>
      <c r="AZ53" s="72"/>
    </row>
    <row r="54" spans="1:52" ht="24.75" customHeight="1">
      <c r="A54" s="210" t="s">
        <v>144</v>
      </c>
      <c r="B54" s="210" t="s">
        <v>76</v>
      </c>
      <c r="C54" s="92"/>
      <c r="D54" s="30"/>
      <c r="E54" s="101">
        <f t="shared" si="7"/>
        <v>0.66</v>
      </c>
      <c r="F54" s="99">
        <f t="shared" si="8"/>
        <v>5</v>
      </c>
      <c r="G54" s="54">
        <f t="shared" si="9"/>
        <v>3</v>
      </c>
      <c r="H54" s="54">
        <f t="shared" si="10"/>
        <v>2</v>
      </c>
      <c r="I54" s="212">
        <f t="shared" si="11"/>
        <v>1</v>
      </c>
      <c r="J54" s="169">
        <f t="shared" si="12"/>
        <v>60</v>
      </c>
      <c r="K54" s="254">
        <v>33</v>
      </c>
      <c r="L54" s="257">
        <f t="shared" si="13"/>
        <v>32.34</v>
      </c>
      <c r="M54" s="171" t="s">
        <v>10</v>
      </c>
      <c r="N54" s="171" t="s">
        <v>10</v>
      </c>
      <c r="O54" s="171" t="s">
        <v>10</v>
      </c>
      <c r="P54" s="171" t="s">
        <v>11</v>
      </c>
      <c r="Q54" s="171"/>
      <c r="R54" s="171"/>
      <c r="S54" s="171"/>
      <c r="T54" s="171" t="s">
        <v>201</v>
      </c>
      <c r="U54" s="171" t="s">
        <v>11</v>
      </c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84"/>
      <c r="AH54" s="171"/>
      <c r="AI54" s="171" t="s">
        <v>201</v>
      </c>
      <c r="AJ54" s="171"/>
      <c r="AK54" s="171"/>
      <c r="AL54" s="171"/>
      <c r="AM54" s="171"/>
      <c r="AN54" s="171"/>
      <c r="AO54" s="171"/>
      <c r="AP54" s="171"/>
      <c r="AQ54" s="171"/>
      <c r="AR54" s="92"/>
      <c r="AS54" s="92"/>
      <c r="AT54" s="4"/>
      <c r="AU54" s="72"/>
      <c r="AV54" s="4"/>
      <c r="AW54" s="2"/>
      <c r="AX54" s="72"/>
      <c r="AY54" s="4"/>
      <c r="AZ54" s="72"/>
    </row>
    <row r="55" spans="1:52" ht="24.75" customHeight="1">
      <c r="A55" s="210" t="s">
        <v>228</v>
      </c>
      <c r="B55" s="210" t="s">
        <v>76</v>
      </c>
      <c r="C55" s="92"/>
      <c r="D55" s="30"/>
      <c r="E55" s="101">
        <f t="shared" si="7"/>
        <v>0.66</v>
      </c>
      <c r="F55" s="99">
        <f t="shared" si="8"/>
        <v>1</v>
      </c>
      <c r="G55" s="54">
        <f t="shared" si="9"/>
        <v>1</v>
      </c>
      <c r="H55" s="54">
        <f t="shared" si="10"/>
        <v>0</v>
      </c>
      <c r="I55" s="212">
        <f t="shared" si="11"/>
        <v>1</v>
      </c>
      <c r="J55" s="169">
        <f t="shared" si="12"/>
        <v>100</v>
      </c>
      <c r="K55" s="254">
        <v>15</v>
      </c>
      <c r="L55" s="257">
        <f t="shared" si="13"/>
        <v>14.34</v>
      </c>
      <c r="M55" s="171"/>
      <c r="N55" s="171"/>
      <c r="O55" s="171"/>
      <c r="P55" s="171"/>
      <c r="Q55" s="171" t="s">
        <v>10</v>
      </c>
      <c r="R55" s="171"/>
      <c r="S55" s="171"/>
      <c r="T55" s="171" t="s">
        <v>201</v>
      </c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84"/>
      <c r="AH55" s="171"/>
      <c r="AI55" s="171" t="s">
        <v>201</v>
      </c>
      <c r="AJ55" s="171"/>
      <c r="AK55" s="171"/>
      <c r="AL55" s="171"/>
      <c r="AM55" s="171"/>
      <c r="AN55" s="171"/>
      <c r="AO55" s="171"/>
      <c r="AP55" s="171"/>
      <c r="AQ55" s="171"/>
      <c r="AR55" s="92"/>
      <c r="AS55" s="92"/>
      <c r="AT55" s="4"/>
      <c r="AU55" s="72"/>
      <c r="AV55" s="4"/>
      <c r="AW55" s="2"/>
      <c r="AX55" s="72"/>
      <c r="AY55" s="4"/>
      <c r="AZ55" s="72"/>
    </row>
    <row r="56" spans="1:52" ht="24.75" customHeight="1">
      <c r="A56" s="210" t="s">
        <v>79</v>
      </c>
      <c r="B56" s="210" t="s">
        <v>76</v>
      </c>
      <c r="C56" s="92"/>
      <c r="D56" s="30"/>
      <c r="E56" s="101">
        <f t="shared" si="7"/>
        <v>1.98</v>
      </c>
      <c r="F56" s="99">
        <f t="shared" si="8"/>
        <v>25</v>
      </c>
      <c r="G56" s="54">
        <f t="shared" si="9"/>
        <v>14</v>
      </c>
      <c r="H56" s="54">
        <f t="shared" si="10"/>
        <v>11</v>
      </c>
      <c r="I56" s="212">
        <f t="shared" si="11"/>
        <v>3</v>
      </c>
      <c r="J56" s="169">
        <f t="shared" si="12"/>
        <v>56</v>
      </c>
      <c r="K56" s="254">
        <v>11</v>
      </c>
      <c r="L56" s="257">
        <f t="shared" si="13"/>
        <v>9.02</v>
      </c>
      <c r="M56" s="171"/>
      <c r="N56" s="171" t="s">
        <v>10</v>
      </c>
      <c r="O56" s="171" t="s">
        <v>10</v>
      </c>
      <c r="P56" s="171" t="s">
        <v>10</v>
      </c>
      <c r="Q56" s="171" t="s">
        <v>10</v>
      </c>
      <c r="R56" s="171" t="s">
        <v>10</v>
      </c>
      <c r="S56" s="171" t="s">
        <v>10</v>
      </c>
      <c r="T56" s="171" t="s">
        <v>201</v>
      </c>
      <c r="U56" s="171" t="s">
        <v>11</v>
      </c>
      <c r="V56" s="171" t="s">
        <v>10</v>
      </c>
      <c r="W56" s="171" t="s">
        <v>11</v>
      </c>
      <c r="X56" s="171" t="s">
        <v>10</v>
      </c>
      <c r="Y56" s="171" t="s">
        <v>10</v>
      </c>
      <c r="Z56" s="171" t="s">
        <v>10</v>
      </c>
      <c r="AA56" s="171" t="s">
        <v>11</v>
      </c>
      <c r="AB56" s="171" t="s">
        <v>10</v>
      </c>
      <c r="AC56" s="171" t="s">
        <v>11</v>
      </c>
      <c r="AD56" s="171" t="s">
        <v>11</v>
      </c>
      <c r="AE56" s="171" t="s">
        <v>10</v>
      </c>
      <c r="AF56" s="171" t="s">
        <v>10</v>
      </c>
      <c r="AG56" s="184"/>
      <c r="AH56" s="171" t="s">
        <v>11</v>
      </c>
      <c r="AI56" s="171" t="s">
        <v>201</v>
      </c>
      <c r="AJ56" s="171" t="s">
        <v>11</v>
      </c>
      <c r="AK56" s="171" t="s">
        <v>11</v>
      </c>
      <c r="AL56" s="171" t="s">
        <v>11</v>
      </c>
      <c r="AM56" s="171" t="s">
        <v>11</v>
      </c>
      <c r="AN56" s="171" t="s">
        <v>10</v>
      </c>
      <c r="AO56" s="171" t="s">
        <v>11</v>
      </c>
      <c r="AP56" s="171"/>
      <c r="AQ56" s="171"/>
      <c r="AR56" s="92"/>
      <c r="AS56" s="92"/>
      <c r="AT56" s="4"/>
      <c r="AU56" s="72"/>
      <c r="AV56" s="4"/>
      <c r="AW56" s="2"/>
      <c r="AX56" s="72"/>
      <c r="AY56" s="4"/>
      <c r="AZ56" s="72"/>
    </row>
    <row r="57" spans="1:52" ht="24.75" customHeight="1">
      <c r="A57" s="210" t="s">
        <v>71</v>
      </c>
      <c r="B57" s="210" t="s">
        <v>76</v>
      </c>
      <c r="C57" s="92"/>
      <c r="D57" s="30"/>
      <c r="E57" s="101">
        <f t="shared" si="7"/>
        <v>0</v>
      </c>
      <c r="F57" s="99">
        <f t="shared" si="8"/>
        <v>22</v>
      </c>
      <c r="G57" s="54">
        <f t="shared" si="9"/>
        <v>11</v>
      </c>
      <c r="H57" s="54">
        <f t="shared" si="10"/>
        <v>11</v>
      </c>
      <c r="I57" s="212">
        <f t="shared" si="11"/>
        <v>0</v>
      </c>
      <c r="J57" s="169">
        <f t="shared" si="12"/>
        <v>50</v>
      </c>
      <c r="K57" s="254">
        <v>20</v>
      </c>
      <c r="L57" s="257">
        <f t="shared" si="13"/>
        <v>20</v>
      </c>
      <c r="M57" s="171"/>
      <c r="N57" s="171" t="s">
        <v>10</v>
      </c>
      <c r="O57" s="171" t="s">
        <v>10</v>
      </c>
      <c r="P57" s="171" t="s">
        <v>11</v>
      </c>
      <c r="Q57" s="171"/>
      <c r="R57" s="171" t="s">
        <v>11</v>
      </c>
      <c r="S57" s="171" t="s">
        <v>11</v>
      </c>
      <c r="T57" s="171" t="s">
        <v>201</v>
      </c>
      <c r="U57" s="171"/>
      <c r="V57" s="171" t="s">
        <v>10</v>
      </c>
      <c r="W57" s="171" t="s">
        <v>11</v>
      </c>
      <c r="X57" s="171" t="s">
        <v>11</v>
      </c>
      <c r="Y57" s="171" t="s">
        <v>10</v>
      </c>
      <c r="Z57" s="171" t="s">
        <v>10</v>
      </c>
      <c r="AA57" s="171"/>
      <c r="AB57" s="171"/>
      <c r="AC57" s="171" t="s">
        <v>10</v>
      </c>
      <c r="AD57" s="171" t="s">
        <v>10</v>
      </c>
      <c r="AE57" s="171" t="s">
        <v>10</v>
      </c>
      <c r="AF57" s="171" t="s">
        <v>10</v>
      </c>
      <c r="AG57" s="184"/>
      <c r="AH57" s="171" t="s">
        <v>11</v>
      </c>
      <c r="AI57" s="171" t="s">
        <v>201</v>
      </c>
      <c r="AJ57" s="171" t="s">
        <v>11</v>
      </c>
      <c r="AK57" s="171" t="s">
        <v>11</v>
      </c>
      <c r="AL57" s="171" t="s">
        <v>11</v>
      </c>
      <c r="AM57" s="171" t="s">
        <v>10</v>
      </c>
      <c r="AN57" s="171" t="s">
        <v>11</v>
      </c>
      <c r="AO57" s="171" t="s">
        <v>11</v>
      </c>
      <c r="AP57" s="171" t="s">
        <v>10</v>
      </c>
      <c r="AQ57" s="171"/>
      <c r="AR57" s="92"/>
      <c r="AS57" s="92"/>
      <c r="AT57" s="4"/>
      <c r="AU57" s="72"/>
      <c r="AV57" s="4"/>
      <c r="AW57" s="2"/>
      <c r="AX57" s="72"/>
      <c r="AY57" s="4"/>
      <c r="AZ57" s="72"/>
    </row>
    <row r="58" spans="1:52" ht="24.75" customHeight="1">
      <c r="A58" s="210" t="s">
        <v>80</v>
      </c>
      <c r="B58" s="210" t="s">
        <v>76</v>
      </c>
      <c r="C58" s="92"/>
      <c r="D58" s="30"/>
      <c r="E58" s="101">
        <f t="shared" si="7"/>
        <v>-3.96</v>
      </c>
      <c r="F58" s="99">
        <f t="shared" si="8"/>
        <v>24</v>
      </c>
      <c r="G58" s="54">
        <f t="shared" si="9"/>
        <v>9</v>
      </c>
      <c r="H58" s="54">
        <f t="shared" si="10"/>
        <v>15</v>
      </c>
      <c r="I58" s="212">
        <f t="shared" si="11"/>
        <v>-6</v>
      </c>
      <c r="J58" s="169">
        <f t="shared" si="12"/>
        <v>37.5</v>
      </c>
      <c r="K58" s="254">
        <v>21</v>
      </c>
      <c r="L58" s="257">
        <f t="shared" si="13"/>
        <v>24.96</v>
      </c>
      <c r="M58" s="171"/>
      <c r="N58" s="171"/>
      <c r="O58" s="171" t="s">
        <v>10</v>
      </c>
      <c r="P58" s="171" t="s">
        <v>10</v>
      </c>
      <c r="Q58" s="171" t="s">
        <v>10</v>
      </c>
      <c r="R58" s="171" t="s">
        <v>11</v>
      </c>
      <c r="S58" s="171" t="s">
        <v>11</v>
      </c>
      <c r="T58" s="171" t="s">
        <v>201</v>
      </c>
      <c r="U58" s="171" t="s">
        <v>11</v>
      </c>
      <c r="V58" s="171" t="s">
        <v>11</v>
      </c>
      <c r="W58" s="171"/>
      <c r="X58" s="171" t="s">
        <v>10</v>
      </c>
      <c r="Y58" s="171" t="s">
        <v>11</v>
      </c>
      <c r="Z58" s="171" t="s">
        <v>11</v>
      </c>
      <c r="AA58" s="171" t="s">
        <v>11</v>
      </c>
      <c r="AB58" s="171" t="s">
        <v>10</v>
      </c>
      <c r="AC58" s="171" t="s">
        <v>11</v>
      </c>
      <c r="AD58" s="171" t="s">
        <v>11</v>
      </c>
      <c r="AE58" s="171" t="s">
        <v>10</v>
      </c>
      <c r="AF58" s="171" t="s">
        <v>11</v>
      </c>
      <c r="AG58" s="184"/>
      <c r="AH58" s="171" t="s">
        <v>11</v>
      </c>
      <c r="AI58" s="171" t="s">
        <v>201</v>
      </c>
      <c r="AJ58" s="171" t="s">
        <v>10</v>
      </c>
      <c r="AK58" s="171" t="s">
        <v>10</v>
      </c>
      <c r="AL58" s="171" t="s">
        <v>11</v>
      </c>
      <c r="AM58" s="171" t="s">
        <v>11</v>
      </c>
      <c r="AN58" s="171" t="s">
        <v>11</v>
      </c>
      <c r="AO58" s="171" t="s">
        <v>11</v>
      </c>
      <c r="AP58" s="171" t="s">
        <v>10</v>
      </c>
      <c r="AQ58" s="171"/>
      <c r="AR58" s="92"/>
      <c r="AS58" s="92"/>
      <c r="AT58" s="4"/>
      <c r="AU58" s="72"/>
      <c r="AV58" s="4"/>
      <c r="AW58" s="2"/>
      <c r="AX58" s="72"/>
      <c r="AY58" s="4"/>
      <c r="AZ58" s="72"/>
    </row>
    <row r="59" spans="1:52" ht="24.75" customHeight="1">
      <c r="A59" s="210" t="s">
        <v>149</v>
      </c>
      <c r="B59" s="210" t="s">
        <v>76</v>
      </c>
      <c r="C59" s="92"/>
      <c r="D59" s="30"/>
      <c r="E59" s="101">
        <f t="shared" si="7"/>
        <v>-1.32</v>
      </c>
      <c r="F59" s="99">
        <f t="shared" si="8"/>
        <v>2</v>
      </c>
      <c r="G59" s="54">
        <f t="shared" si="9"/>
        <v>0</v>
      </c>
      <c r="H59" s="54">
        <f t="shared" si="10"/>
        <v>2</v>
      </c>
      <c r="I59" s="212">
        <f t="shared" si="11"/>
        <v>-2</v>
      </c>
      <c r="J59" s="169">
        <f t="shared" si="12"/>
        <v>0</v>
      </c>
      <c r="K59" s="254">
        <v>27</v>
      </c>
      <c r="L59" s="257">
        <f t="shared" si="13"/>
        <v>28.32</v>
      </c>
      <c r="M59" s="171" t="s">
        <v>11</v>
      </c>
      <c r="N59" s="171"/>
      <c r="O59" s="171"/>
      <c r="P59" s="171"/>
      <c r="Q59" s="171"/>
      <c r="R59" s="171"/>
      <c r="S59" s="171"/>
      <c r="T59" s="171" t="s">
        <v>201</v>
      </c>
      <c r="U59" s="171"/>
      <c r="V59" s="171"/>
      <c r="W59" s="171"/>
      <c r="X59" s="171"/>
      <c r="Y59" s="171"/>
      <c r="Z59" s="171"/>
      <c r="AA59" s="171" t="s">
        <v>11</v>
      </c>
      <c r="AB59" s="171"/>
      <c r="AC59" s="171"/>
      <c r="AD59" s="171"/>
      <c r="AE59" s="171"/>
      <c r="AF59" s="171"/>
      <c r="AG59" s="184"/>
      <c r="AH59" s="171"/>
      <c r="AI59" s="171" t="s">
        <v>201</v>
      </c>
      <c r="AJ59" s="171"/>
      <c r="AK59" s="171"/>
      <c r="AL59" s="171"/>
      <c r="AM59" s="171"/>
      <c r="AN59" s="171"/>
      <c r="AO59" s="171"/>
      <c r="AP59" s="171"/>
      <c r="AQ59" s="171"/>
      <c r="AR59" s="92"/>
      <c r="AS59" s="92"/>
      <c r="AT59" s="4"/>
      <c r="AU59" s="72"/>
      <c r="AV59" s="4"/>
      <c r="AW59" s="2"/>
      <c r="AX59" s="72"/>
      <c r="AY59" s="4"/>
      <c r="AZ59" s="72"/>
    </row>
    <row r="60" spans="1:52" ht="24.75" customHeight="1">
      <c r="A60" s="210" t="s">
        <v>72</v>
      </c>
      <c r="B60" s="210" t="s">
        <v>76</v>
      </c>
      <c r="C60" s="92"/>
      <c r="D60" s="30"/>
      <c r="E60" s="101">
        <f t="shared" si="7"/>
        <v>-0.66</v>
      </c>
      <c r="F60" s="99">
        <f t="shared" si="8"/>
        <v>1</v>
      </c>
      <c r="G60" s="54">
        <f t="shared" si="9"/>
        <v>0</v>
      </c>
      <c r="H60" s="54">
        <f t="shared" si="10"/>
        <v>1</v>
      </c>
      <c r="I60" s="212">
        <f t="shared" si="11"/>
        <v>-1</v>
      </c>
      <c r="J60" s="169">
        <f t="shared" si="12"/>
        <v>0</v>
      </c>
      <c r="K60" s="254">
        <v>29</v>
      </c>
      <c r="L60" s="257">
        <f t="shared" si="13"/>
        <v>29.66</v>
      </c>
      <c r="M60" s="171"/>
      <c r="N60" s="171"/>
      <c r="O60" s="171"/>
      <c r="P60" s="171"/>
      <c r="Q60" s="171"/>
      <c r="R60" s="171"/>
      <c r="S60" s="171"/>
      <c r="T60" s="171" t="s">
        <v>201</v>
      </c>
      <c r="U60" s="171"/>
      <c r="V60" s="171"/>
      <c r="W60" s="171" t="s">
        <v>11</v>
      </c>
      <c r="X60" s="171"/>
      <c r="Y60" s="171"/>
      <c r="Z60" s="171"/>
      <c r="AA60" s="171"/>
      <c r="AB60" s="171"/>
      <c r="AC60" s="171"/>
      <c r="AD60" s="171"/>
      <c r="AE60" s="171"/>
      <c r="AF60" s="171"/>
      <c r="AG60" s="184"/>
      <c r="AH60" s="171"/>
      <c r="AI60" s="171" t="s">
        <v>201</v>
      </c>
      <c r="AR60" s="92"/>
      <c r="AS60" s="92"/>
      <c r="AT60" s="4"/>
      <c r="AU60" s="72"/>
      <c r="AV60" s="4"/>
      <c r="AW60" s="2"/>
      <c r="AX60" s="72"/>
      <c r="AY60" s="4"/>
      <c r="AZ60" s="72"/>
    </row>
    <row r="61" spans="1:52" ht="24.75" customHeight="1">
      <c r="A61" s="210" t="s">
        <v>257</v>
      </c>
      <c r="B61" s="210" t="s">
        <v>76</v>
      </c>
      <c r="C61" s="92"/>
      <c r="D61" s="30"/>
      <c r="E61" s="101">
        <f t="shared" si="7"/>
        <v>0.66</v>
      </c>
      <c r="F61" s="99">
        <f t="shared" si="8"/>
        <v>3</v>
      </c>
      <c r="G61" s="54">
        <f t="shared" si="9"/>
        <v>2</v>
      </c>
      <c r="H61" s="54">
        <f t="shared" si="10"/>
        <v>1</v>
      </c>
      <c r="I61" s="212">
        <f t="shared" si="11"/>
        <v>1</v>
      </c>
      <c r="J61" s="169">
        <f t="shared" si="12"/>
        <v>66.66666666666667</v>
      </c>
      <c r="K61" s="254">
        <v>20</v>
      </c>
      <c r="L61" s="257">
        <f t="shared" si="13"/>
        <v>19.34</v>
      </c>
      <c r="M61" s="171"/>
      <c r="N61" s="171"/>
      <c r="O61" s="171"/>
      <c r="P61" s="171"/>
      <c r="Q61" s="171"/>
      <c r="R61" s="171"/>
      <c r="S61" s="171" t="s">
        <v>11</v>
      </c>
      <c r="T61" s="171" t="s">
        <v>201</v>
      </c>
      <c r="U61" s="171"/>
      <c r="V61" s="171"/>
      <c r="W61" s="171"/>
      <c r="X61" s="171"/>
      <c r="Y61" s="171"/>
      <c r="Z61" s="171"/>
      <c r="AA61" s="171" t="s">
        <v>10</v>
      </c>
      <c r="AB61" s="171" t="s">
        <v>10</v>
      </c>
      <c r="AC61" s="171"/>
      <c r="AD61" s="171"/>
      <c r="AE61" s="171"/>
      <c r="AF61" s="171"/>
      <c r="AG61" s="184"/>
      <c r="AH61" s="171"/>
      <c r="AI61" s="171" t="s">
        <v>201</v>
      </c>
      <c r="AR61" s="92"/>
      <c r="AS61" s="92"/>
      <c r="AT61" s="4"/>
      <c r="AU61" s="72"/>
      <c r="AV61" s="4"/>
      <c r="AW61" s="2"/>
      <c r="AX61" s="72"/>
      <c r="AY61" s="4"/>
      <c r="AZ61" s="72"/>
    </row>
    <row r="62" spans="1:52" ht="24.75" customHeight="1">
      <c r="A62" s="210" t="s">
        <v>203</v>
      </c>
      <c r="B62" s="210" t="s">
        <v>76</v>
      </c>
      <c r="C62" s="92"/>
      <c r="D62" s="30"/>
      <c r="E62" s="101">
        <f t="shared" si="7"/>
        <v>-1.32</v>
      </c>
      <c r="F62" s="99">
        <f t="shared" si="8"/>
        <v>24</v>
      </c>
      <c r="G62" s="54">
        <f t="shared" si="9"/>
        <v>11</v>
      </c>
      <c r="H62" s="54">
        <f t="shared" si="10"/>
        <v>13</v>
      </c>
      <c r="I62" s="212">
        <f t="shared" si="11"/>
        <v>-2</v>
      </c>
      <c r="J62" s="169">
        <f t="shared" si="12"/>
        <v>45.833333333333336</v>
      </c>
      <c r="K62" s="254">
        <v>20</v>
      </c>
      <c r="L62" s="257">
        <f t="shared" si="13"/>
        <v>21.32</v>
      </c>
      <c r="M62" s="171" t="s">
        <v>10</v>
      </c>
      <c r="N62" s="171" t="s">
        <v>10</v>
      </c>
      <c r="O62" s="171" t="s">
        <v>11</v>
      </c>
      <c r="P62" s="171" t="s">
        <v>11</v>
      </c>
      <c r="Q62" s="171" t="s">
        <v>11</v>
      </c>
      <c r="R62" s="171" t="s">
        <v>10</v>
      </c>
      <c r="S62" s="171" t="s">
        <v>10</v>
      </c>
      <c r="T62" s="171" t="s">
        <v>201</v>
      </c>
      <c r="U62" s="171" t="s">
        <v>11</v>
      </c>
      <c r="V62" s="171" t="s">
        <v>10</v>
      </c>
      <c r="W62" s="171" t="s">
        <v>11</v>
      </c>
      <c r="X62" s="171" t="s">
        <v>10</v>
      </c>
      <c r="Y62" s="171" t="s">
        <v>10</v>
      </c>
      <c r="Z62" s="171" t="s">
        <v>11</v>
      </c>
      <c r="AA62" s="171"/>
      <c r="AB62" s="171" t="s">
        <v>10</v>
      </c>
      <c r="AC62" s="171" t="s">
        <v>11</v>
      </c>
      <c r="AD62" s="171" t="s">
        <v>10</v>
      </c>
      <c r="AE62" s="171" t="s">
        <v>10</v>
      </c>
      <c r="AF62" s="171" t="s">
        <v>11</v>
      </c>
      <c r="AG62" s="184"/>
      <c r="AH62" s="171" t="s">
        <v>11</v>
      </c>
      <c r="AI62" s="171" t="s">
        <v>201</v>
      </c>
      <c r="AJ62" s="171" t="s">
        <v>11</v>
      </c>
      <c r="AK62" s="171" t="s">
        <v>10</v>
      </c>
      <c r="AL62" s="171" t="s">
        <v>11</v>
      </c>
      <c r="AM62" s="171" t="s">
        <v>11</v>
      </c>
      <c r="AN62" s="171" t="s">
        <v>11</v>
      </c>
      <c r="AO62" s="171"/>
      <c r="AP62" s="171"/>
      <c r="AQ62" s="171"/>
      <c r="AR62" s="92"/>
      <c r="AS62" s="92"/>
      <c r="AT62" s="4"/>
      <c r="AU62" s="72"/>
      <c r="AV62" s="4"/>
      <c r="AW62" s="2"/>
      <c r="AX62" s="72"/>
      <c r="AY62" s="4"/>
      <c r="AZ62" s="72"/>
    </row>
    <row r="63" spans="1:52" ht="24.75" customHeight="1">
      <c r="A63" s="210" t="s">
        <v>74</v>
      </c>
      <c r="B63" s="210" t="s">
        <v>76</v>
      </c>
      <c r="C63" s="92"/>
      <c r="D63" s="30"/>
      <c r="E63" s="102">
        <f t="shared" si="7"/>
        <v>-1.32</v>
      </c>
      <c r="F63" s="99">
        <f t="shared" si="8"/>
        <v>2</v>
      </c>
      <c r="G63" s="54">
        <f t="shared" si="9"/>
        <v>0</v>
      </c>
      <c r="H63" s="54">
        <f t="shared" si="10"/>
        <v>2</v>
      </c>
      <c r="I63" s="212">
        <f t="shared" si="11"/>
        <v>-2</v>
      </c>
      <c r="J63" s="169">
        <f t="shared" si="12"/>
        <v>0</v>
      </c>
      <c r="K63" s="254">
        <v>15</v>
      </c>
      <c r="L63" s="257">
        <f t="shared" si="13"/>
        <v>16.32</v>
      </c>
      <c r="M63" s="171"/>
      <c r="N63" s="171"/>
      <c r="O63" s="171"/>
      <c r="P63" s="171"/>
      <c r="Q63" s="171"/>
      <c r="R63" s="171"/>
      <c r="S63" s="171"/>
      <c r="T63" s="171" t="s">
        <v>201</v>
      </c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84"/>
      <c r="AH63" s="171"/>
      <c r="AI63" s="171" t="s">
        <v>201</v>
      </c>
      <c r="AJ63" s="171"/>
      <c r="AK63" s="171"/>
      <c r="AL63" s="171"/>
      <c r="AM63" s="171"/>
      <c r="AN63" s="171"/>
      <c r="AO63" s="171" t="s">
        <v>11</v>
      </c>
      <c r="AP63" s="171" t="s">
        <v>11</v>
      </c>
      <c r="AQ63" s="171"/>
      <c r="AR63" s="92"/>
      <c r="AS63" s="92"/>
      <c r="AT63" s="4"/>
      <c r="AU63" s="72"/>
      <c r="AV63" s="4"/>
      <c r="AW63" s="2"/>
      <c r="AX63" s="72"/>
      <c r="AY63" s="4"/>
      <c r="AZ63" s="72"/>
    </row>
    <row r="64" spans="1:52" ht="24.75" customHeight="1">
      <c r="A64" s="210" t="s">
        <v>79</v>
      </c>
      <c r="B64" s="210" t="s">
        <v>361</v>
      </c>
      <c r="C64" s="92"/>
      <c r="D64" s="30"/>
      <c r="E64" s="101">
        <f t="shared" si="7"/>
        <v>0</v>
      </c>
      <c r="F64" s="99">
        <f t="shared" si="8"/>
        <v>2</v>
      </c>
      <c r="G64" s="54">
        <f t="shared" si="9"/>
        <v>1</v>
      </c>
      <c r="H64" s="54">
        <f t="shared" si="10"/>
        <v>1</v>
      </c>
      <c r="I64" s="212">
        <f t="shared" si="11"/>
        <v>0</v>
      </c>
      <c r="J64" s="169">
        <f t="shared" si="12"/>
        <v>50</v>
      </c>
      <c r="K64" s="254">
        <v>11</v>
      </c>
      <c r="L64" s="257">
        <f t="shared" si="13"/>
        <v>11</v>
      </c>
      <c r="M64" s="171"/>
      <c r="N64" s="171"/>
      <c r="O64" s="171"/>
      <c r="P64" s="171"/>
      <c r="Q64" s="171"/>
      <c r="R64" s="171"/>
      <c r="S64" s="171"/>
      <c r="T64" s="171" t="s">
        <v>201</v>
      </c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84"/>
      <c r="AH64" s="171" t="s">
        <v>10</v>
      </c>
      <c r="AI64" s="171" t="s">
        <v>201</v>
      </c>
      <c r="AJ64" s="171"/>
      <c r="AK64" s="171"/>
      <c r="AL64" s="171"/>
      <c r="AM64" s="171"/>
      <c r="AN64" s="171"/>
      <c r="AO64" s="171"/>
      <c r="AP64" s="171" t="s">
        <v>11</v>
      </c>
      <c r="AQ64" s="171"/>
      <c r="AR64" s="92"/>
      <c r="AS64" s="92"/>
      <c r="AT64" s="4"/>
      <c r="AU64" s="72"/>
      <c r="AV64" s="4"/>
      <c r="AW64" s="2"/>
      <c r="AX64" s="72"/>
      <c r="AY64" s="4"/>
      <c r="AZ64" s="72"/>
    </row>
    <row r="65" spans="1:52" ht="24.75" customHeight="1">
      <c r="A65" s="210" t="s">
        <v>81</v>
      </c>
      <c r="B65" s="210" t="s">
        <v>4</v>
      </c>
      <c r="C65" s="92" t="s">
        <v>49</v>
      </c>
      <c r="D65" s="30"/>
      <c r="E65" s="101">
        <f t="shared" si="7"/>
        <v>3.3000000000000003</v>
      </c>
      <c r="F65" s="99">
        <f t="shared" si="8"/>
        <v>25</v>
      </c>
      <c r="G65" s="54">
        <f t="shared" si="9"/>
        <v>15</v>
      </c>
      <c r="H65" s="54">
        <f t="shared" si="10"/>
        <v>10</v>
      </c>
      <c r="I65" s="212">
        <f t="shared" si="11"/>
        <v>5</v>
      </c>
      <c r="J65" s="169">
        <f t="shared" si="12"/>
        <v>60</v>
      </c>
      <c r="K65" s="254">
        <v>3</v>
      </c>
      <c r="L65" s="257">
        <f t="shared" si="13"/>
        <v>-0.30000000000000027</v>
      </c>
      <c r="M65" s="171"/>
      <c r="N65" s="171"/>
      <c r="O65" s="171"/>
      <c r="P65" s="171" t="s">
        <v>10</v>
      </c>
      <c r="Q65" s="171" t="s">
        <v>11</v>
      </c>
      <c r="R65" s="171" t="s">
        <v>10</v>
      </c>
      <c r="S65" s="171" t="s">
        <v>10</v>
      </c>
      <c r="T65" s="171" t="s">
        <v>11</v>
      </c>
      <c r="U65" s="171" t="s">
        <v>11</v>
      </c>
      <c r="V65" s="171" t="s">
        <v>10</v>
      </c>
      <c r="W65" s="171" t="s">
        <v>201</v>
      </c>
      <c r="X65" s="171" t="s">
        <v>10</v>
      </c>
      <c r="Y65" s="171" t="s">
        <v>10</v>
      </c>
      <c r="Z65" s="171" t="s">
        <v>11</v>
      </c>
      <c r="AA65" s="171" t="s">
        <v>10</v>
      </c>
      <c r="AB65" s="171" t="s">
        <v>10</v>
      </c>
      <c r="AC65" s="171" t="s">
        <v>10</v>
      </c>
      <c r="AD65" s="171" t="s">
        <v>10</v>
      </c>
      <c r="AE65" s="171" t="s">
        <v>11</v>
      </c>
      <c r="AF65" s="171" t="s">
        <v>11</v>
      </c>
      <c r="AG65" s="171" t="s">
        <v>11</v>
      </c>
      <c r="AH65" s="171" t="s">
        <v>10</v>
      </c>
      <c r="AI65" s="171" t="s">
        <v>10</v>
      </c>
      <c r="AJ65" s="171" t="s">
        <v>11</v>
      </c>
      <c r="AK65" s="171" t="s">
        <v>10</v>
      </c>
      <c r="AL65" s="171" t="s">
        <v>201</v>
      </c>
      <c r="AM65" s="171" t="s">
        <v>10</v>
      </c>
      <c r="AN65" s="171" t="s">
        <v>11</v>
      </c>
      <c r="AO65" s="171" t="s">
        <v>10</v>
      </c>
      <c r="AP65" s="171" t="s">
        <v>11</v>
      </c>
      <c r="AQ65" s="171"/>
      <c r="AR65" s="92"/>
      <c r="AS65" s="92"/>
      <c r="AT65" s="4"/>
      <c r="AU65" s="72"/>
      <c r="AV65" s="4"/>
      <c r="AW65" s="2"/>
      <c r="AX65" s="72"/>
      <c r="AY65" s="4"/>
      <c r="AZ65" s="72"/>
    </row>
    <row r="66" spans="1:52" ht="24.75" customHeight="1">
      <c r="A66" s="210" t="s">
        <v>82</v>
      </c>
      <c r="B66" s="210" t="s">
        <v>4</v>
      </c>
      <c r="C66" s="92"/>
      <c r="D66" s="30"/>
      <c r="E66" s="101">
        <f t="shared" si="7"/>
        <v>-7.260000000000001</v>
      </c>
      <c r="F66" s="99">
        <f t="shared" si="8"/>
        <v>27</v>
      </c>
      <c r="G66" s="54">
        <f t="shared" si="9"/>
        <v>8</v>
      </c>
      <c r="H66" s="54">
        <f t="shared" si="10"/>
        <v>19</v>
      </c>
      <c r="I66" s="212">
        <f t="shared" si="11"/>
        <v>-11</v>
      </c>
      <c r="J66" s="169">
        <f t="shared" si="12"/>
        <v>29.629629629629626</v>
      </c>
      <c r="K66" s="254">
        <v>9</v>
      </c>
      <c r="L66" s="257">
        <f t="shared" si="13"/>
        <v>16.26</v>
      </c>
      <c r="M66" s="171" t="s">
        <v>11</v>
      </c>
      <c r="N66" s="171" t="s">
        <v>11</v>
      </c>
      <c r="O66" s="171" t="s">
        <v>10</v>
      </c>
      <c r="P66" s="171" t="s">
        <v>11</v>
      </c>
      <c r="Q66" s="171" t="s">
        <v>11</v>
      </c>
      <c r="R66" s="171" t="s">
        <v>10</v>
      </c>
      <c r="S66" s="171" t="s">
        <v>11</v>
      </c>
      <c r="T66" s="171" t="s">
        <v>11</v>
      </c>
      <c r="U66" s="171" t="s">
        <v>10</v>
      </c>
      <c r="V66" s="171" t="s">
        <v>11</v>
      </c>
      <c r="W66" s="171" t="s">
        <v>201</v>
      </c>
      <c r="X66" s="171" t="s">
        <v>11</v>
      </c>
      <c r="Y66" s="171" t="s">
        <v>10</v>
      </c>
      <c r="Z66" s="171" t="s">
        <v>11</v>
      </c>
      <c r="AA66" s="171" t="s">
        <v>11</v>
      </c>
      <c r="AB66" s="171" t="s">
        <v>11</v>
      </c>
      <c r="AC66" s="171" t="s">
        <v>10</v>
      </c>
      <c r="AD66" s="171" t="s">
        <v>11</v>
      </c>
      <c r="AE66" s="171" t="s">
        <v>11</v>
      </c>
      <c r="AF66" s="171" t="s">
        <v>11</v>
      </c>
      <c r="AG66" s="171" t="s">
        <v>11</v>
      </c>
      <c r="AH66" s="171" t="s">
        <v>10</v>
      </c>
      <c r="AI66" s="171" t="s">
        <v>11</v>
      </c>
      <c r="AJ66" s="171"/>
      <c r="AK66" s="171" t="s">
        <v>11</v>
      </c>
      <c r="AL66" s="171" t="s">
        <v>201</v>
      </c>
      <c r="AM66" s="171" t="s">
        <v>10</v>
      </c>
      <c r="AN66" s="171" t="s">
        <v>11</v>
      </c>
      <c r="AO66" s="171" t="s">
        <v>10</v>
      </c>
      <c r="AP66" s="171" t="s">
        <v>11</v>
      </c>
      <c r="AQ66" s="171"/>
      <c r="AR66" s="92"/>
      <c r="AS66" s="92"/>
      <c r="AT66" s="4"/>
      <c r="AU66" s="72"/>
      <c r="AV66" s="4"/>
      <c r="AW66" s="2"/>
      <c r="AX66" s="72"/>
      <c r="AY66" s="4"/>
      <c r="AZ66" s="72"/>
    </row>
    <row r="67" spans="1:52" ht="24.75" customHeight="1">
      <c r="A67" s="210" t="s">
        <v>84</v>
      </c>
      <c r="B67" s="210" t="s">
        <v>4</v>
      </c>
      <c r="C67" s="92"/>
      <c r="D67" s="30"/>
      <c r="E67" s="101">
        <f t="shared" si="7"/>
        <v>-1.98</v>
      </c>
      <c r="F67" s="99">
        <f t="shared" si="8"/>
        <v>3</v>
      </c>
      <c r="G67" s="54">
        <f t="shared" si="9"/>
        <v>0</v>
      </c>
      <c r="H67" s="54">
        <f t="shared" si="10"/>
        <v>3</v>
      </c>
      <c r="I67" s="212">
        <f t="shared" si="11"/>
        <v>-3</v>
      </c>
      <c r="J67" s="169">
        <f t="shared" si="12"/>
        <v>0</v>
      </c>
      <c r="K67" s="254">
        <v>34</v>
      </c>
      <c r="L67" s="257">
        <f t="shared" si="13"/>
        <v>35.98</v>
      </c>
      <c r="M67" s="171"/>
      <c r="N67" s="171" t="s">
        <v>11</v>
      </c>
      <c r="O67" s="171" t="s">
        <v>11</v>
      </c>
      <c r="P67" s="171"/>
      <c r="Q67" s="171"/>
      <c r="R67" s="171"/>
      <c r="S67" s="171"/>
      <c r="T67" s="171"/>
      <c r="U67" s="171"/>
      <c r="V67" s="171"/>
      <c r="W67" s="171" t="s">
        <v>201</v>
      </c>
      <c r="X67" s="171"/>
      <c r="Y67" s="171"/>
      <c r="Z67" s="171"/>
      <c r="AA67" s="171"/>
      <c r="AB67" s="171"/>
      <c r="AC67" s="171"/>
      <c r="AD67" s="171"/>
      <c r="AE67" s="171" t="s">
        <v>11</v>
      </c>
      <c r="AF67" s="171"/>
      <c r="AG67" s="171"/>
      <c r="AH67" s="171"/>
      <c r="AI67" s="171"/>
      <c r="AJ67" s="171"/>
      <c r="AK67" s="171"/>
      <c r="AL67" s="171" t="s">
        <v>201</v>
      </c>
      <c r="AM67" s="171"/>
      <c r="AN67" s="171"/>
      <c r="AO67" s="171"/>
      <c r="AP67" s="171"/>
      <c r="AQ67" s="171"/>
      <c r="AR67" s="92"/>
      <c r="AS67" s="92"/>
      <c r="AT67" s="4"/>
      <c r="AU67" s="72"/>
      <c r="AV67" s="4"/>
      <c r="AW67" s="2"/>
      <c r="AX67" s="72"/>
      <c r="AY67" s="4"/>
      <c r="AZ67" s="72"/>
    </row>
    <row r="68" spans="1:52" ht="24.75" customHeight="1">
      <c r="A68" s="210" t="s">
        <v>136</v>
      </c>
      <c r="B68" s="210" t="s">
        <v>4</v>
      </c>
      <c r="C68" s="92"/>
      <c r="D68" s="30"/>
      <c r="E68" s="101">
        <f t="shared" si="7"/>
        <v>0</v>
      </c>
      <c r="F68" s="99">
        <f t="shared" si="8"/>
        <v>20</v>
      </c>
      <c r="G68" s="54">
        <f t="shared" si="9"/>
        <v>10</v>
      </c>
      <c r="H68" s="54">
        <f t="shared" si="10"/>
        <v>10</v>
      </c>
      <c r="I68" s="212">
        <f t="shared" si="11"/>
        <v>0</v>
      </c>
      <c r="J68" s="169">
        <f t="shared" si="12"/>
        <v>50</v>
      </c>
      <c r="K68" s="254">
        <v>31</v>
      </c>
      <c r="L68" s="257">
        <f t="shared" si="13"/>
        <v>31</v>
      </c>
      <c r="M68" s="171" t="s">
        <v>11</v>
      </c>
      <c r="N68" s="171" t="s">
        <v>10</v>
      </c>
      <c r="O68" s="171" t="s">
        <v>10</v>
      </c>
      <c r="P68" s="171" t="s">
        <v>11</v>
      </c>
      <c r="Q68" s="171" t="s">
        <v>11</v>
      </c>
      <c r="R68" s="171" t="s">
        <v>11</v>
      </c>
      <c r="S68" s="171"/>
      <c r="T68" s="171" t="s">
        <v>10</v>
      </c>
      <c r="U68" s="171" t="s">
        <v>10</v>
      </c>
      <c r="V68" s="171" t="s">
        <v>11</v>
      </c>
      <c r="W68" s="171" t="s">
        <v>201</v>
      </c>
      <c r="X68" s="171" t="s">
        <v>11</v>
      </c>
      <c r="Y68" s="171" t="s">
        <v>10</v>
      </c>
      <c r="Z68" s="171" t="s">
        <v>10</v>
      </c>
      <c r="AA68" s="171" t="s">
        <v>11</v>
      </c>
      <c r="AB68" s="171"/>
      <c r="AC68" s="171" t="s">
        <v>10</v>
      </c>
      <c r="AD68" s="171" t="s">
        <v>11</v>
      </c>
      <c r="AE68" s="171"/>
      <c r="AF68" s="171"/>
      <c r="AG68" s="171"/>
      <c r="AH68" s="171"/>
      <c r="AI68" s="171"/>
      <c r="AJ68" s="171"/>
      <c r="AK68" s="171" t="s">
        <v>10</v>
      </c>
      <c r="AL68" s="171" t="s">
        <v>201</v>
      </c>
      <c r="AM68" s="171" t="s">
        <v>11</v>
      </c>
      <c r="AN68" s="171" t="s">
        <v>10</v>
      </c>
      <c r="AO68" s="171" t="s">
        <v>11</v>
      </c>
      <c r="AP68" s="171" t="s">
        <v>10</v>
      </c>
      <c r="AQ68" s="171"/>
      <c r="AR68" s="92"/>
      <c r="AS68" s="92"/>
      <c r="AT68" s="4"/>
      <c r="AU68" s="72"/>
      <c r="AV68" s="4"/>
      <c r="AW68" s="2"/>
      <c r="AX68" s="72"/>
      <c r="AY68" s="4"/>
      <c r="AZ68" s="72"/>
    </row>
    <row r="69" spans="1:52" ht="24.75" customHeight="1">
      <c r="A69" s="210" t="s">
        <v>85</v>
      </c>
      <c r="B69" s="210" t="s">
        <v>4</v>
      </c>
      <c r="C69" s="92"/>
      <c r="D69" s="30"/>
      <c r="E69" s="101">
        <f t="shared" si="7"/>
        <v>-3.96</v>
      </c>
      <c r="F69" s="99">
        <f t="shared" si="8"/>
        <v>28</v>
      </c>
      <c r="G69" s="54">
        <f t="shared" si="9"/>
        <v>11</v>
      </c>
      <c r="H69" s="54">
        <f t="shared" si="10"/>
        <v>17</v>
      </c>
      <c r="I69" s="212">
        <f t="shared" si="11"/>
        <v>-6</v>
      </c>
      <c r="J69" s="169">
        <f t="shared" si="12"/>
        <v>39.285714285714285</v>
      </c>
      <c r="K69" s="254">
        <v>12</v>
      </c>
      <c r="L69" s="257">
        <f t="shared" si="13"/>
        <v>15.96</v>
      </c>
      <c r="M69" s="171" t="s">
        <v>10</v>
      </c>
      <c r="N69" s="171" t="s">
        <v>11</v>
      </c>
      <c r="O69" s="171" t="s">
        <v>11</v>
      </c>
      <c r="P69" s="171" t="s">
        <v>11</v>
      </c>
      <c r="Q69" s="171" t="s">
        <v>10</v>
      </c>
      <c r="R69" s="171" t="s">
        <v>10</v>
      </c>
      <c r="S69" s="171" t="s">
        <v>11</v>
      </c>
      <c r="T69" s="171" t="s">
        <v>10</v>
      </c>
      <c r="U69" s="171" t="s">
        <v>11</v>
      </c>
      <c r="V69" s="171" t="s">
        <v>10</v>
      </c>
      <c r="W69" s="171" t="s">
        <v>201</v>
      </c>
      <c r="X69" s="171" t="s">
        <v>11</v>
      </c>
      <c r="Y69" s="171" t="s">
        <v>11</v>
      </c>
      <c r="Z69" s="171" t="s">
        <v>10</v>
      </c>
      <c r="AA69" s="171" t="s">
        <v>11</v>
      </c>
      <c r="AB69" s="171" t="s">
        <v>10</v>
      </c>
      <c r="AC69" s="171" t="s">
        <v>10</v>
      </c>
      <c r="AD69" s="171" t="s">
        <v>10</v>
      </c>
      <c r="AE69" s="171" t="s">
        <v>11</v>
      </c>
      <c r="AF69" s="171" t="s">
        <v>11</v>
      </c>
      <c r="AG69" s="171" t="s">
        <v>11</v>
      </c>
      <c r="AH69" s="171" t="s">
        <v>11</v>
      </c>
      <c r="AI69" s="171" t="s">
        <v>11</v>
      </c>
      <c r="AJ69" s="171" t="s">
        <v>10</v>
      </c>
      <c r="AK69" s="171" t="s">
        <v>11</v>
      </c>
      <c r="AL69" s="171" t="s">
        <v>201</v>
      </c>
      <c r="AM69" s="171" t="s">
        <v>11</v>
      </c>
      <c r="AN69" s="171" t="s">
        <v>11</v>
      </c>
      <c r="AO69" s="171" t="s">
        <v>10</v>
      </c>
      <c r="AP69" s="171" t="s">
        <v>11</v>
      </c>
      <c r="AQ69" s="171"/>
      <c r="AR69" s="92"/>
      <c r="AS69" s="92"/>
      <c r="AT69" s="4"/>
      <c r="AU69" s="72"/>
      <c r="AV69" s="4"/>
      <c r="AW69" s="2"/>
      <c r="AX69" s="72"/>
      <c r="AY69" s="4"/>
      <c r="AZ69" s="72"/>
    </row>
    <row r="70" spans="1:52" ht="24.75" customHeight="1">
      <c r="A70" s="219" t="s">
        <v>364</v>
      </c>
      <c r="B70" s="219" t="s">
        <v>4</v>
      </c>
      <c r="C70" s="92"/>
      <c r="D70" s="30"/>
      <c r="E70" s="101">
        <f t="shared" si="7"/>
        <v>-0.66</v>
      </c>
      <c r="F70" s="99">
        <f t="shared" si="8"/>
        <v>1</v>
      </c>
      <c r="G70" s="54">
        <f t="shared" si="9"/>
        <v>0</v>
      </c>
      <c r="H70" s="54">
        <f t="shared" si="10"/>
        <v>1</v>
      </c>
      <c r="I70" s="212">
        <f t="shared" si="11"/>
        <v>-1</v>
      </c>
      <c r="J70" s="169">
        <f t="shared" si="12"/>
        <v>0</v>
      </c>
      <c r="K70" s="254">
        <v>15</v>
      </c>
      <c r="L70" s="257">
        <f t="shared" si="13"/>
        <v>15.66</v>
      </c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 t="s">
        <v>201</v>
      </c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 t="s">
        <v>11</v>
      </c>
      <c r="AJ70" s="171"/>
      <c r="AK70" s="171"/>
      <c r="AL70" s="171" t="s">
        <v>201</v>
      </c>
      <c r="AM70" s="171"/>
      <c r="AN70" s="171"/>
      <c r="AO70" s="171"/>
      <c r="AP70" s="171"/>
      <c r="AQ70" s="171"/>
      <c r="AR70" s="92"/>
      <c r="AS70" s="92"/>
      <c r="AT70" s="4"/>
      <c r="AU70" s="72"/>
      <c r="AV70" s="4"/>
      <c r="AW70" s="2"/>
      <c r="AX70" s="72"/>
      <c r="AY70" s="4"/>
      <c r="AZ70" s="72"/>
    </row>
    <row r="71" spans="1:52" ht="24.75" customHeight="1">
      <c r="A71" s="210" t="s">
        <v>86</v>
      </c>
      <c r="B71" s="210" t="s">
        <v>4</v>
      </c>
      <c r="C71" s="92" t="s">
        <v>49</v>
      </c>
      <c r="D71" s="30"/>
      <c r="E71" s="101">
        <f t="shared" si="7"/>
        <v>0</v>
      </c>
      <c r="F71" s="99">
        <f t="shared" si="8"/>
        <v>28</v>
      </c>
      <c r="G71" s="54">
        <f t="shared" si="9"/>
        <v>14</v>
      </c>
      <c r="H71" s="54">
        <f t="shared" si="10"/>
        <v>14</v>
      </c>
      <c r="I71" s="212">
        <f t="shared" si="11"/>
        <v>0</v>
      </c>
      <c r="J71" s="169">
        <f t="shared" si="12"/>
        <v>49.99999999999999</v>
      </c>
      <c r="K71" s="254">
        <v>1</v>
      </c>
      <c r="L71" s="257">
        <f t="shared" si="13"/>
        <v>1</v>
      </c>
      <c r="M71" s="171" t="s">
        <v>10</v>
      </c>
      <c r="N71" s="171" t="s">
        <v>11</v>
      </c>
      <c r="O71" s="171" t="s">
        <v>10</v>
      </c>
      <c r="P71" s="171" t="s">
        <v>11</v>
      </c>
      <c r="Q71" s="171" t="s">
        <v>11</v>
      </c>
      <c r="R71" s="171" t="s">
        <v>10</v>
      </c>
      <c r="S71" s="171" t="s">
        <v>11</v>
      </c>
      <c r="T71" s="171" t="s">
        <v>10</v>
      </c>
      <c r="U71" s="171" t="s">
        <v>10</v>
      </c>
      <c r="V71" s="171" t="s">
        <v>11</v>
      </c>
      <c r="W71" s="171" t="s">
        <v>201</v>
      </c>
      <c r="X71" s="171" t="s">
        <v>10</v>
      </c>
      <c r="Y71" s="171" t="s">
        <v>11</v>
      </c>
      <c r="Z71" s="171" t="s">
        <v>11</v>
      </c>
      <c r="AA71" s="171" t="s">
        <v>10</v>
      </c>
      <c r="AB71" s="171" t="s">
        <v>11</v>
      </c>
      <c r="AC71" s="171" t="s">
        <v>10</v>
      </c>
      <c r="AD71" s="171" t="s">
        <v>10</v>
      </c>
      <c r="AE71" s="171" t="s">
        <v>10</v>
      </c>
      <c r="AF71" s="171" t="s">
        <v>11</v>
      </c>
      <c r="AG71" s="171" t="s">
        <v>11</v>
      </c>
      <c r="AH71" s="171" t="s">
        <v>11</v>
      </c>
      <c r="AI71" s="171" t="s">
        <v>11</v>
      </c>
      <c r="AJ71" s="171" t="s">
        <v>10</v>
      </c>
      <c r="AK71" s="171" t="s">
        <v>10</v>
      </c>
      <c r="AL71" s="171" t="s">
        <v>201</v>
      </c>
      <c r="AM71" s="171" t="s">
        <v>10</v>
      </c>
      <c r="AN71" s="171" t="s">
        <v>11</v>
      </c>
      <c r="AO71" s="171" t="s">
        <v>10</v>
      </c>
      <c r="AP71" s="171" t="s">
        <v>11</v>
      </c>
      <c r="AQ71" s="171"/>
      <c r="AR71" s="92"/>
      <c r="AS71" s="92"/>
      <c r="AT71" s="4"/>
      <c r="AU71" s="72"/>
      <c r="AV71" s="4"/>
      <c r="AW71" s="2"/>
      <c r="AX71" s="72"/>
      <c r="AY71" s="4"/>
      <c r="AZ71" s="72"/>
    </row>
    <row r="72" spans="1:52" ht="24.75" customHeight="1">
      <c r="A72" s="210" t="s">
        <v>159</v>
      </c>
      <c r="B72" s="210" t="s">
        <v>40</v>
      </c>
      <c r="C72" s="92"/>
      <c r="D72" s="30"/>
      <c r="E72" s="101">
        <f t="shared" si="7"/>
        <v>0</v>
      </c>
      <c r="F72" s="99">
        <f t="shared" si="8"/>
        <v>6</v>
      </c>
      <c r="G72" s="54">
        <f t="shared" si="9"/>
        <v>3</v>
      </c>
      <c r="H72" s="54">
        <f t="shared" si="10"/>
        <v>3</v>
      </c>
      <c r="I72" s="212">
        <f t="shared" si="11"/>
        <v>0</v>
      </c>
      <c r="J72" s="169">
        <f t="shared" si="12"/>
        <v>50</v>
      </c>
      <c r="K72" s="254">
        <v>20</v>
      </c>
      <c r="L72" s="257">
        <f t="shared" si="13"/>
        <v>20</v>
      </c>
      <c r="M72" s="171"/>
      <c r="N72" s="171"/>
      <c r="O72" s="171"/>
      <c r="P72" s="171"/>
      <c r="Q72" s="171"/>
      <c r="R72" s="171" t="s">
        <v>11</v>
      </c>
      <c r="S72" s="171"/>
      <c r="T72" s="171"/>
      <c r="U72" s="171"/>
      <c r="V72" s="171"/>
      <c r="W72" s="171" t="s">
        <v>11</v>
      </c>
      <c r="X72" s="171"/>
      <c r="Y72" s="171" t="s">
        <v>11</v>
      </c>
      <c r="Z72" s="171" t="s">
        <v>201</v>
      </c>
      <c r="AA72" s="171"/>
      <c r="AB72" s="171" t="s">
        <v>10</v>
      </c>
      <c r="AC72" s="171"/>
      <c r="AD72" s="171"/>
      <c r="AE72" s="171"/>
      <c r="AF72" s="171"/>
      <c r="AG72" s="171"/>
      <c r="AH72" s="171" t="s">
        <v>10</v>
      </c>
      <c r="AI72" s="171" t="s">
        <v>10</v>
      </c>
      <c r="AJ72" s="171"/>
      <c r="AK72" s="171"/>
      <c r="AL72" s="171"/>
      <c r="AM72" s="171"/>
      <c r="AN72" s="171"/>
      <c r="AO72" s="171" t="s">
        <v>201</v>
      </c>
      <c r="AP72" s="171"/>
      <c r="AQ72" s="171"/>
      <c r="AR72" s="92"/>
      <c r="AS72" s="92"/>
      <c r="AT72" s="4"/>
      <c r="AU72" s="72"/>
      <c r="AV72" s="4"/>
      <c r="AW72" s="2"/>
      <c r="AX72" s="72"/>
      <c r="AY72" s="4"/>
      <c r="AZ72" s="72"/>
    </row>
    <row r="73" spans="1:52" ht="24.75" customHeight="1">
      <c r="A73" s="210" t="s">
        <v>239</v>
      </c>
      <c r="B73" s="210" t="s">
        <v>40</v>
      </c>
      <c r="C73" s="92"/>
      <c r="D73" s="30"/>
      <c r="E73" s="101">
        <f t="shared" si="7"/>
        <v>0.66</v>
      </c>
      <c r="F73" s="99">
        <f t="shared" si="8"/>
        <v>1</v>
      </c>
      <c r="G73" s="54">
        <f t="shared" si="9"/>
        <v>1</v>
      </c>
      <c r="H73" s="54">
        <f t="shared" si="10"/>
        <v>0</v>
      </c>
      <c r="I73" s="212">
        <f t="shared" si="11"/>
        <v>1</v>
      </c>
      <c r="J73" s="169">
        <f t="shared" si="12"/>
        <v>100</v>
      </c>
      <c r="K73" s="254">
        <v>5</v>
      </c>
      <c r="L73" s="257">
        <f t="shared" si="13"/>
        <v>4.34</v>
      </c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 t="s">
        <v>201</v>
      </c>
      <c r="AA73" s="171"/>
      <c r="AB73" s="171" t="s">
        <v>10</v>
      </c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 t="s">
        <v>201</v>
      </c>
      <c r="AP73" s="171"/>
      <c r="AQ73" s="171"/>
      <c r="AR73" s="92"/>
      <c r="AS73" s="92"/>
      <c r="AT73" s="4"/>
      <c r="AU73" s="72"/>
      <c r="AV73" s="4"/>
      <c r="AW73" s="2"/>
      <c r="AX73" s="72"/>
      <c r="AY73" s="4"/>
      <c r="AZ73" s="72"/>
    </row>
    <row r="74" spans="1:52" ht="24.75" customHeight="1">
      <c r="A74" s="210" t="s">
        <v>87</v>
      </c>
      <c r="B74" s="210" t="s">
        <v>40</v>
      </c>
      <c r="C74" s="92"/>
      <c r="D74" s="30"/>
      <c r="E74" s="101">
        <f t="shared" si="7"/>
        <v>-2.64</v>
      </c>
      <c r="F74" s="99">
        <f t="shared" si="8"/>
        <v>28</v>
      </c>
      <c r="G74" s="54">
        <f t="shared" si="9"/>
        <v>12</v>
      </c>
      <c r="H74" s="54">
        <f t="shared" si="10"/>
        <v>16</v>
      </c>
      <c r="I74" s="212">
        <f t="shared" si="11"/>
        <v>-4</v>
      </c>
      <c r="J74" s="169">
        <f t="shared" si="12"/>
        <v>42.857142857142854</v>
      </c>
      <c r="K74" s="254">
        <v>12</v>
      </c>
      <c r="L74" s="257">
        <f t="shared" si="13"/>
        <v>14.64</v>
      </c>
      <c r="M74" s="171" t="s">
        <v>11</v>
      </c>
      <c r="N74" s="171" t="s">
        <v>10</v>
      </c>
      <c r="O74" s="171" t="s">
        <v>11</v>
      </c>
      <c r="P74" s="171" t="s">
        <v>11</v>
      </c>
      <c r="Q74" s="171" t="s">
        <v>10</v>
      </c>
      <c r="R74" s="171" t="s">
        <v>11</v>
      </c>
      <c r="S74" s="171" t="s">
        <v>11</v>
      </c>
      <c r="T74" s="171" t="s">
        <v>11</v>
      </c>
      <c r="U74" s="171" t="s">
        <v>10</v>
      </c>
      <c r="V74" s="171" t="s">
        <v>10</v>
      </c>
      <c r="W74" s="171" t="s">
        <v>11</v>
      </c>
      <c r="X74" s="171" t="s">
        <v>11</v>
      </c>
      <c r="Y74" s="171" t="s">
        <v>11</v>
      </c>
      <c r="Z74" s="171" t="s">
        <v>201</v>
      </c>
      <c r="AA74" s="171" t="s">
        <v>10</v>
      </c>
      <c r="AB74" s="171" t="s">
        <v>11</v>
      </c>
      <c r="AC74" s="171" t="s">
        <v>10</v>
      </c>
      <c r="AD74" s="171" t="s">
        <v>10</v>
      </c>
      <c r="AE74" s="171" t="s">
        <v>11</v>
      </c>
      <c r="AF74" s="171" t="s">
        <v>10</v>
      </c>
      <c r="AG74" s="171" t="s">
        <v>11</v>
      </c>
      <c r="AH74" s="171" t="s">
        <v>10</v>
      </c>
      <c r="AI74" s="171" t="s">
        <v>11</v>
      </c>
      <c r="AJ74" s="171" t="s">
        <v>10</v>
      </c>
      <c r="AK74" s="171" t="s">
        <v>11</v>
      </c>
      <c r="AL74" s="171" t="s">
        <v>10</v>
      </c>
      <c r="AM74" s="171" t="s">
        <v>11</v>
      </c>
      <c r="AN74" s="171" t="s">
        <v>11</v>
      </c>
      <c r="AO74" s="171" t="s">
        <v>201</v>
      </c>
      <c r="AP74" s="171" t="s">
        <v>10</v>
      </c>
      <c r="AQ74" s="171"/>
      <c r="AR74" s="92"/>
      <c r="AS74" s="92"/>
      <c r="AT74" s="4"/>
      <c r="AU74" s="72"/>
      <c r="AV74" s="4"/>
      <c r="AW74" s="2"/>
      <c r="AX74" s="72"/>
      <c r="AY74" s="4"/>
      <c r="AZ74" s="72"/>
    </row>
    <row r="75" spans="1:52" ht="24.75" customHeight="1">
      <c r="A75" s="210" t="s">
        <v>88</v>
      </c>
      <c r="B75" s="210" t="s">
        <v>40</v>
      </c>
      <c r="C75" s="92"/>
      <c r="D75" s="30"/>
      <c r="E75" s="101">
        <f t="shared" si="7"/>
        <v>0</v>
      </c>
      <c r="F75" s="99">
        <f t="shared" si="8"/>
        <v>2</v>
      </c>
      <c r="G75" s="54">
        <f t="shared" si="9"/>
        <v>1</v>
      </c>
      <c r="H75" s="54">
        <f t="shared" si="10"/>
        <v>1</v>
      </c>
      <c r="I75" s="212">
        <f t="shared" si="11"/>
        <v>0</v>
      </c>
      <c r="J75" s="169">
        <f t="shared" si="12"/>
        <v>50</v>
      </c>
      <c r="K75" s="254">
        <v>9</v>
      </c>
      <c r="L75" s="257">
        <f t="shared" si="13"/>
        <v>9</v>
      </c>
      <c r="M75" s="171"/>
      <c r="N75" s="171"/>
      <c r="O75" s="171"/>
      <c r="P75" s="171" t="s">
        <v>11</v>
      </c>
      <c r="Q75" s="171"/>
      <c r="R75" s="171"/>
      <c r="S75" s="171"/>
      <c r="T75" s="171"/>
      <c r="U75" s="171"/>
      <c r="V75" s="171"/>
      <c r="W75" s="171"/>
      <c r="X75" s="171"/>
      <c r="Y75" s="171"/>
      <c r="Z75" s="171" t="s">
        <v>201</v>
      </c>
      <c r="AA75" s="171" t="s">
        <v>10</v>
      </c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 t="s">
        <v>201</v>
      </c>
      <c r="AP75" s="171"/>
      <c r="AQ75" s="171"/>
      <c r="AR75" s="92"/>
      <c r="AS75" s="92"/>
      <c r="AT75" s="4"/>
      <c r="AU75" s="72"/>
      <c r="AV75" s="4"/>
      <c r="AW75" s="2"/>
      <c r="AX75" s="72"/>
      <c r="AY75" s="4"/>
      <c r="AZ75" s="72"/>
    </row>
    <row r="76" spans="1:52" ht="24.75" customHeight="1">
      <c r="A76" s="210" t="s">
        <v>89</v>
      </c>
      <c r="B76" s="210" t="s">
        <v>40</v>
      </c>
      <c r="C76" s="92"/>
      <c r="D76" s="30"/>
      <c r="E76" s="101">
        <f t="shared" si="7"/>
        <v>0</v>
      </c>
      <c r="F76" s="99">
        <f t="shared" si="8"/>
        <v>26</v>
      </c>
      <c r="G76" s="54">
        <f t="shared" si="9"/>
        <v>13</v>
      </c>
      <c r="H76" s="54">
        <f t="shared" si="10"/>
        <v>13</v>
      </c>
      <c r="I76" s="212">
        <f t="shared" si="11"/>
        <v>0</v>
      </c>
      <c r="J76" s="169">
        <f t="shared" si="12"/>
        <v>50</v>
      </c>
      <c r="K76" s="254">
        <v>5</v>
      </c>
      <c r="L76" s="257">
        <f t="shared" si="13"/>
        <v>5</v>
      </c>
      <c r="M76" s="171"/>
      <c r="N76" s="171" t="s">
        <v>11</v>
      </c>
      <c r="O76" s="171" t="s">
        <v>10</v>
      </c>
      <c r="P76" s="171" t="s">
        <v>10</v>
      </c>
      <c r="Q76" s="171" t="s">
        <v>10</v>
      </c>
      <c r="R76" s="171" t="s">
        <v>11</v>
      </c>
      <c r="S76" s="171" t="s">
        <v>10</v>
      </c>
      <c r="T76" s="171" t="s">
        <v>11</v>
      </c>
      <c r="U76" s="171" t="s">
        <v>11</v>
      </c>
      <c r="V76" s="171" t="s">
        <v>11</v>
      </c>
      <c r="W76" s="171" t="s">
        <v>10</v>
      </c>
      <c r="X76" s="171" t="s">
        <v>10</v>
      </c>
      <c r="Y76" s="171" t="s">
        <v>11</v>
      </c>
      <c r="Z76" s="171" t="s">
        <v>201</v>
      </c>
      <c r="AA76" s="171" t="s">
        <v>10</v>
      </c>
      <c r="AB76" s="171" t="s">
        <v>10</v>
      </c>
      <c r="AC76" s="171"/>
      <c r="AD76" s="171" t="s">
        <v>10</v>
      </c>
      <c r="AE76" s="171" t="s">
        <v>10</v>
      </c>
      <c r="AF76" s="171" t="s">
        <v>11</v>
      </c>
      <c r="AG76" s="171" t="s">
        <v>11</v>
      </c>
      <c r="AH76" s="171" t="s">
        <v>10</v>
      </c>
      <c r="AI76" s="171" t="s">
        <v>11</v>
      </c>
      <c r="AJ76" s="171" t="s">
        <v>11</v>
      </c>
      <c r="AK76" s="171" t="s">
        <v>11</v>
      </c>
      <c r="AL76" s="171" t="s">
        <v>10</v>
      </c>
      <c r="AM76" s="171" t="s">
        <v>11</v>
      </c>
      <c r="AN76" s="171" t="s">
        <v>10</v>
      </c>
      <c r="AO76" s="171" t="s">
        <v>201</v>
      </c>
      <c r="AP76" s="171" t="s">
        <v>11</v>
      </c>
      <c r="AQ76" s="171"/>
      <c r="AR76" s="92"/>
      <c r="AS76" s="92"/>
      <c r="AT76" s="4"/>
      <c r="AU76" s="72"/>
      <c r="AV76" s="4"/>
      <c r="AW76" s="2"/>
      <c r="AX76" s="72"/>
      <c r="AY76" s="4"/>
      <c r="AZ76" s="72"/>
    </row>
    <row r="77" spans="1:52" ht="24.75" customHeight="1">
      <c r="A77" s="210" t="s">
        <v>90</v>
      </c>
      <c r="B77" s="210" t="s">
        <v>40</v>
      </c>
      <c r="C77" s="92"/>
      <c r="D77" s="30"/>
      <c r="E77" s="101">
        <f t="shared" si="7"/>
        <v>0.66</v>
      </c>
      <c r="F77" s="99">
        <f t="shared" si="8"/>
        <v>23</v>
      </c>
      <c r="G77" s="54">
        <f t="shared" si="9"/>
        <v>12</v>
      </c>
      <c r="H77" s="54">
        <f t="shared" si="10"/>
        <v>11</v>
      </c>
      <c r="I77" s="212">
        <f t="shared" si="11"/>
        <v>1</v>
      </c>
      <c r="J77" s="169">
        <f t="shared" si="12"/>
        <v>52.17391304347826</v>
      </c>
      <c r="K77" s="254">
        <v>12</v>
      </c>
      <c r="L77" s="257">
        <f t="shared" si="13"/>
        <v>11.34</v>
      </c>
      <c r="M77" s="171" t="s">
        <v>10</v>
      </c>
      <c r="N77" s="171" t="s">
        <v>11</v>
      </c>
      <c r="O77" s="171" t="s">
        <v>10</v>
      </c>
      <c r="P77" s="171" t="s">
        <v>11</v>
      </c>
      <c r="Q77" s="171" t="s">
        <v>10</v>
      </c>
      <c r="R77" s="171" t="s">
        <v>10</v>
      </c>
      <c r="S77" s="171"/>
      <c r="T77" s="171" t="s">
        <v>11</v>
      </c>
      <c r="U77" s="171" t="s">
        <v>10</v>
      </c>
      <c r="V77" s="171" t="s">
        <v>10</v>
      </c>
      <c r="W77" s="171" t="s">
        <v>11</v>
      </c>
      <c r="X77" s="171"/>
      <c r="Y77" s="171"/>
      <c r="Z77" s="171" t="s">
        <v>201</v>
      </c>
      <c r="AA77" s="171" t="s">
        <v>11</v>
      </c>
      <c r="AB77" s="171" t="s">
        <v>10</v>
      </c>
      <c r="AC77" s="171" t="s">
        <v>11</v>
      </c>
      <c r="AD77" s="171" t="s">
        <v>11</v>
      </c>
      <c r="AE77" s="171" t="s">
        <v>11</v>
      </c>
      <c r="AF77" s="171" t="s">
        <v>11</v>
      </c>
      <c r="AG77" s="171" t="s">
        <v>10</v>
      </c>
      <c r="AH77" s="171" t="s">
        <v>10</v>
      </c>
      <c r="AI77" s="171"/>
      <c r="AJ77" s="171" t="s">
        <v>10</v>
      </c>
      <c r="AK77" s="171" t="s">
        <v>11</v>
      </c>
      <c r="AL77" s="171" t="s">
        <v>10</v>
      </c>
      <c r="AM77" s="171" t="s">
        <v>10</v>
      </c>
      <c r="AN77" s="171" t="s">
        <v>11</v>
      </c>
      <c r="AO77" s="171" t="s">
        <v>201</v>
      </c>
      <c r="AP77" s="171"/>
      <c r="AQ77" s="171"/>
      <c r="AR77" s="92"/>
      <c r="AS77" s="92"/>
      <c r="AT77" s="4"/>
      <c r="AU77" s="72"/>
      <c r="AV77" s="4"/>
      <c r="AW77" s="2"/>
      <c r="AX77" s="72"/>
      <c r="AY77" s="4"/>
      <c r="AZ77" s="72"/>
    </row>
    <row r="78" spans="1:52" ht="24.75" customHeight="1">
      <c r="A78" s="210" t="s">
        <v>91</v>
      </c>
      <c r="B78" s="210" t="s">
        <v>40</v>
      </c>
      <c r="C78" s="92"/>
      <c r="D78" s="30"/>
      <c r="E78" s="102">
        <f aca="true" t="shared" si="14" ref="E78:E109">I78*0.66</f>
        <v>0.66</v>
      </c>
      <c r="F78" s="99">
        <f aca="true" t="shared" si="15" ref="F78:F109">G78+H78</f>
        <v>21</v>
      </c>
      <c r="G78" s="54">
        <f aca="true" t="shared" si="16" ref="G78:G109">COUNTIF(M78:AP78,"W")</f>
        <v>11</v>
      </c>
      <c r="H78" s="54">
        <f aca="true" t="shared" si="17" ref="H78:H109">COUNTIF(M78:AP78,"L")</f>
        <v>10</v>
      </c>
      <c r="I78" s="212">
        <f aca="true" t="shared" si="18" ref="I78:I109">G78-H78</f>
        <v>1</v>
      </c>
      <c r="J78" s="169">
        <f aca="true" t="shared" si="19" ref="J78:J109">SUM(G78/F78%)</f>
        <v>52.38095238095238</v>
      </c>
      <c r="K78" s="254">
        <v>16</v>
      </c>
      <c r="L78" s="257">
        <f aca="true" t="shared" si="20" ref="L78:L109">K78-E78</f>
        <v>15.34</v>
      </c>
      <c r="M78" s="171" t="s">
        <v>11</v>
      </c>
      <c r="N78" s="171" t="s">
        <v>10</v>
      </c>
      <c r="O78" s="171" t="s">
        <v>11</v>
      </c>
      <c r="P78" s="171"/>
      <c r="Q78" s="171" t="s">
        <v>10</v>
      </c>
      <c r="R78" s="171"/>
      <c r="S78" s="171" t="s">
        <v>11</v>
      </c>
      <c r="T78" s="171" t="s">
        <v>10</v>
      </c>
      <c r="U78" s="171" t="s">
        <v>11</v>
      </c>
      <c r="V78" s="171" t="s">
        <v>10</v>
      </c>
      <c r="W78" s="171"/>
      <c r="X78" s="171" t="s">
        <v>11</v>
      </c>
      <c r="Y78" s="171" t="s">
        <v>11</v>
      </c>
      <c r="Z78" s="171" t="s">
        <v>201</v>
      </c>
      <c r="AA78" s="171" t="s">
        <v>10</v>
      </c>
      <c r="AB78" s="171"/>
      <c r="AC78" s="171" t="s">
        <v>10</v>
      </c>
      <c r="AD78" s="171" t="s">
        <v>11</v>
      </c>
      <c r="AE78" s="171" t="s">
        <v>11</v>
      </c>
      <c r="AF78" s="171" t="s">
        <v>10</v>
      </c>
      <c r="AG78" s="171" t="s">
        <v>10</v>
      </c>
      <c r="AH78" s="171"/>
      <c r="AI78" s="171"/>
      <c r="AJ78" s="171" t="s">
        <v>11</v>
      </c>
      <c r="AK78" s="171" t="s">
        <v>10</v>
      </c>
      <c r="AL78" s="171" t="s">
        <v>10</v>
      </c>
      <c r="AM78" s="171" t="s">
        <v>11</v>
      </c>
      <c r="AN78" s="171"/>
      <c r="AO78" s="171" t="s">
        <v>201</v>
      </c>
      <c r="AP78" s="171" t="s">
        <v>10</v>
      </c>
      <c r="AQ78" s="171"/>
      <c r="AR78" s="92"/>
      <c r="AS78" s="92"/>
      <c r="AT78" s="4"/>
      <c r="AU78" s="72"/>
      <c r="AV78" s="4"/>
      <c r="AW78" s="2"/>
      <c r="AX78" s="72"/>
      <c r="AY78" s="4"/>
      <c r="AZ78" s="72"/>
    </row>
    <row r="79" spans="1:52" ht="24.75" customHeight="1">
      <c r="A79" s="210" t="s">
        <v>92</v>
      </c>
      <c r="B79" s="210" t="s">
        <v>40</v>
      </c>
      <c r="C79" s="92"/>
      <c r="D79" s="30"/>
      <c r="E79" s="101">
        <f t="shared" si="14"/>
        <v>-5.94</v>
      </c>
      <c r="F79" s="99">
        <f t="shared" si="15"/>
        <v>25</v>
      </c>
      <c r="G79" s="54">
        <f t="shared" si="16"/>
        <v>8</v>
      </c>
      <c r="H79" s="54">
        <f t="shared" si="17"/>
        <v>17</v>
      </c>
      <c r="I79" s="212">
        <f t="shared" si="18"/>
        <v>-9</v>
      </c>
      <c r="J79" s="169">
        <f t="shared" si="19"/>
        <v>32</v>
      </c>
      <c r="K79" s="254">
        <v>5</v>
      </c>
      <c r="L79" s="257">
        <f t="shared" si="20"/>
        <v>10.940000000000001</v>
      </c>
      <c r="M79" s="171" t="s">
        <v>11</v>
      </c>
      <c r="N79" s="171" t="s">
        <v>11</v>
      </c>
      <c r="O79" s="171" t="s">
        <v>10</v>
      </c>
      <c r="P79" s="171" t="s">
        <v>11</v>
      </c>
      <c r="Q79" s="171" t="s">
        <v>11</v>
      </c>
      <c r="R79" s="171" t="s">
        <v>11</v>
      </c>
      <c r="S79" s="171" t="s">
        <v>10</v>
      </c>
      <c r="T79" s="171" t="s">
        <v>11</v>
      </c>
      <c r="U79" s="171" t="s">
        <v>10</v>
      </c>
      <c r="V79" s="171" t="s">
        <v>11</v>
      </c>
      <c r="W79" s="171" t="s">
        <v>10</v>
      </c>
      <c r="X79" s="171" t="s">
        <v>10</v>
      </c>
      <c r="Y79" s="171" t="s">
        <v>10</v>
      </c>
      <c r="Z79" s="171" t="s">
        <v>201</v>
      </c>
      <c r="AA79" s="171"/>
      <c r="AB79" s="171"/>
      <c r="AC79" s="171" t="s">
        <v>11</v>
      </c>
      <c r="AD79" s="171"/>
      <c r="AE79" s="171" t="s">
        <v>11</v>
      </c>
      <c r="AF79" s="171" t="s">
        <v>11</v>
      </c>
      <c r="AG79" s="171" t="s">
        <v>11</v>
      </c>
      <c r="AH79" s="171" t="s">
        <v>11</v>
      </c>
      <c r="AI79" s="171" t="s">
        <v>11</v>
      </c>
      <c r="AJ79" s="171" t="s">
        <v>10</v>
      </c>
      <c r="AK79" s="171" t="s">
        <v>10</v>
      </c>
      <c r="AL79" s="171" t="s">
        <v>11</v>
      </c>
      <c r="AM79" s="171" t="s">
        <v>11</v>
      </c>
      <c r="AN79" s="171" t="s">
        <v>11</v>
      </c>
      <c r="AO79" s="171" t="s">
        <v>201</v>
      </c>
      <c r="AP79" s="171" t="s">
        <v>11</v>
      </c>
      <c r="AQ79" s="171"/>
      <c r="AR79" s="92"/>
      <c r="AS79" s="92"/>
      <c r="AT79" s="4"/>
      <c r="AU79" s="72"/>
      <c r="AV79" s="4"/>
      <c r="AW79" s="2"/>
      <c r="AX79" s="72"/>
      <c r="AY79" s="4"/>
      <c r="AZ79" s="72"/>
    </row>
    <row r="80" spans="1:52" ht="24.75" customHeight="1">
      <c r="A80" s="210" t="s">
        <v>98</v>
      </c>
      <c r="B80" s="210" t="s">
        <v>40</v>
      </c>
      <c r="C80" s="214"/>
      <c r="D80" s="30"/>
      <c r="E80" s="101">
        <f t="shared" si="14"/>
        <v>0.66</v>
      </c>
      <c r="F80" s="99">
        <f t="shared" si="15"/>
        <v>7</v>
      </c>
      <c r="G80" s="54">
        <f t="shared" si="16"/>
        <v>4</v>
      </c>
      <c r="H80" s="54">
        <f t="shared" si="17"/>
        <v>3</v>
      </c>
      <c r="I80" s="212">
        <f t="shared" si="18"/>
        <v>1</v>
      </c>
      <c r="J80" s="169">
        <f t="shared" si="19"/>
        <v>57.14285714285714</v>
      </c>
      <c r="K80" s="254">
        <v>5</v>
      </c>
      <c r="L80" s="257">
        <f t="shared" si="20"/>
        <v>4.34</v>
      </c>
      <c r="M80" s="171"/>
      <c r="N80" s="171" t="s">
        <v>201</v>
      </c>
      <c r="O80" s="171"/>
      <c r="P80" s="171"/>
      <c r="Q80" s="171"/>
      <c r="R80" s="171"/>
      <c r="S80" s="171" t="s">
        <v>10</v>
      </c>
      <c r="T80" s="171"/>
      <c r="U80" s="171"/>
      <c r="V80" s="171"/>
      <c r="W80" s="171"/>
      <c r="X80" s="171" t="s">
        <v>11</v>
      </c>
      <c r="Y80" s="171"/>
      <c r="Z80" s="171" t="s">
        <v>201</v>
      </c>
      <c r="AA80" s="171"/>
      <c r="AB80" s="171"/>
      <c r="AC80" s="171" t="s">
        <v>10</v>
      </c>
      <c r="AD80" s="171" t="s">
        <v>11</v>
      </c>
      <c r="AE80" s="171"/>
      <c r="AF80" s="171"/>
      <c r="AG80" s="171"/>
      <c r="AH80" s="171"/>
      <c r="AI80" s="171" t="s">
        <v>10</v>
      </c>
      <c r="AJ80" s="171"/>
      <c r="AK80" s="171"/>
      <c r="AL80" s="171"/>
      <c r="AM80" s="171"/>
      <c r="AN80" s="171" t="s">
        <v>10</v>
      </c>
      <c r="AO80" s="171"/>
      <c r="AP80" s="171" t="s">
        <v>11</v>
      </c>
      <c r="AQ80" s="171"/>
      <c r="AR80" s="92"/>
      <c r="AS80" s="92"/>
      <c r="AT80" s="4"/>
      <c r="AU80" s="72"/>
      <c r="AV80" s="4"/>
      <c r="AW80" s="2"/>
      <c r="AX80" s="72"/>
      <c r="AY80" s="4"/>
      <c r="AZ80" s="72"/>
    </row>
    <row r="81" spans="1:52" ht="24.75" customHeight="1">
      <c r="A81" s="219" t="s">
        <v>334</v>
      </c>
      <c r="B81" s="219" t="s">
        <v>41</v>
      </c>
      <c r="C81" s="92"/>
      <c r="D81" s="30"/>
      <c r="E81" s="102">
        <f t="shared" si="14"/>
        <v>0.66</v>
      </c>
      <c r="F81" s="99">
        <f t="shared" si="15"/>
        <v>1</v>
      </c>
      <c r="G81" s="54">
        <f t="shared" si="16"/>
        <v>1</v>
      </c>
      <c r="H81" s="54">
        <f t="shared" si="17"/>
        <v>0</v>
      </c>
      <c r="I81" s="212">
        <f t="shared" si="18"/>
        <v>1</v>
      </c>
      <c r="J81" s="169">
        <f t="shared" si="19"/>
        <v>100</v>
      </c>
      <c r="K81" s="254">
        <v>15</v>
      </c>
      <c r="L81" s="257">
        <f t="shared" si="20"/>
        <v>14.34</v>
      </c>
      <c r="M81" s="171" t="s">
        <v>49</v>
      </c>
      <c r="N81" s="171" t="s">
        <v>201</v>
      </c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 t="s">
        <v>10</v>
      </c>
      <c r="Z81" s="171"/>
      <c r="AA81" s="171"/>
      <c r="AB81" s="171"/>
      <c r="AC81" s="171" t="s">
        <v>201</v>
      </c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92"/>
      <c r="AS81" s="92"/>
      <c r="AT81" s="4"/>
      <c r="AU81" s="72"/>
      <c r="AV81" s="4"/>
      <c r="AW81" s="2"/>
      <c r="AX81" s="72"/>
      <c r="AY81" s="4"/>
      <c r="AZ81" s="72"/>
    </row>
    <row r="82" spans="1:52" ht="24.75" customHeight="1">
      <c r="A82" s="219" t="s">
        <v>315</v>
      </c>
      <c r="B82" s="219" t="s">
        <v>41</v>
      </c>
      <c r="C82" s="92"/>
      <c r="D82" s="30"/>
      <c r="E82" s="102">
        <f t="shared" si="14"/>
        <v>5.94</v>
      </c>
      <c r="F82" s="99">
        <f t="shared" si="15"/>
        <v>17</v>
      </c>
      <c r="G82" s="54">
        <f t="shared" si="16"/>
        <v>13</v>
      </c>
      <c r="H82" s="54">
        <f t="shared" si="17"/>
        <v>4</v>
      </c>
      <c r="I82" s="212">
        <f t="shared" si="18"/>
        <v>9</v>
      </c>
      <c r="J82" s="169">
        <f t="shared" si="19"/>
        <v>76.47058823529412</v>
      </c>
      <c r="K82" s="254">
        <v>15</v>
      </c>
      <c r="L82" s="257">
        <f t="shared" si="20"/>
        <v>9.059999999999999</v>
      </c>
      <c r="M82" s="171" t="s">
        <v>49</v>
      </c>
      <c r="N82" s="171" t="s">
        <v>201</v>
      </c>
      <c r="O82" s="171" t="s">
        <v>11</v>
      </c>
      <c r="P82" s="171" t="s">
        <v>10</v>
      </c>
      <c r="Q82" s="171"/>
      <c r="R82" s="171" t="s">
        <v>10</v>
      </c>
      <c r="S82" s="171" t="s">
        <v>10</v>
      </c>
      <c r="T82" s="171"/>
      <c r="U82" s="171"/>
      <c r="V82" s="171"/>
      <c r="W82" s="171" t="s">
        <v>10</v>
      </c>
      <c r="X82" s="171" t="s">
        <v>10</v>
      </c>
      <c r="Y82" s="171"/>
      <c r="Z82" s="171"/>
      <c r="AA82" s="171" t="s">
        <v>10</v>
      </c>
      <c r="AB82" s="171"/>
      <c r="AC82" s="171" t="s">
        <v>201</v>
      </c>
      <c r="AD82" s="171"/>
      <c r="AE82" s="171" t="s">
        <v>11</v>
      </c>
      <c r="AF82" s="171" t="s">
        <v>10</v>
      </c>
      <c r="AG82" s="171" t="s">
        <v>10</v>
      </c>
      <c r="AH82" s="171"/>
      <c r="AI82" s="171" t="s">
        <v>10</v>
      </c>
      <c r="AJ82" s="171" t="s">
        <v>10</v>
      </c>
      <c r="AK82" s="171" t="s">
        <v>11</v>
      </c>
      <c r="AL82" s="171" t="s">
        <v>10</v>
      </c>
      <c r="AM82" s="171"/>
      <c r="AN82" s="171" t="s">
        <v>10</v>
      </c>
      <c r="AO82" s="171" t="s">
        <v>11</v>
      </c>
      <c r="AP82" s="171" t="s">
        <v>10</v>
      </c>
      <c r="AQ82" s="171"/>
      <c r="AR82" s="92"/>
      <c r="AS82" s="92"/>
      <c r="AT82" s="4"/>
      <c r="AU82" s="72"/>
      <c r="AV82" s="4"/>
      <c r="AW82" s="2"/>
      <c r="AX82" s="72"/>
      <c r="AY82" s="4"/>
      <c r="AZ82" s="72"/>
    </row>
    <row r="83" spans="1:52" ht="24.75" customHeight="1">
      <c r="A83" s="210" t="s">
        <v>93</v>
      </c>
      <c r="B83" s="210" t="s">
        <v>41</v>
      </c>
      <c r="C83" s="92"/>
      <c r="D83" s="30"/>
      <c r="E83" s="101">
        <f t="shared" si="14"/>
        <v>0.66</v>
      </c>
      <c r="F83" s="99">
        <f t="shared" si="15"/>
        <v>9</v>
      </c>
      <c r="G83" s="54">
        <f t="shared" si="16"/>
        <v>5</v>
      </c>
      <c r="H83" s="54">
        <f t="shared" si="17"/>
        <v>4</v>
      </c>
      <c r="I83" s="212">
        <f t="shared" si="18"/>
        <v>1</v>
      </c>
      <c r="J83" s="169">
        <f t="shared" si="19"/>
        <v>55.55555555555556</v>
      </c>
      <c r="K83" s="254">
        <v>20</v>
      </c>
      <c r="L83" s="257">
        <f t="shared" si="20"/>
        <v>19.34</v>
      </c>
      <c r="M83" s="171"/>
      <c r="N83" s="171"/>
      <c r="O83" s="171" t="s">
        <v>10</v>
      </c>
      <c r="P83" s="171" t="s">
        <v>10</v>
      </c>
      <c r="Q83" s="171" t="s">
        <v>11</v>
      </c>
      <c r="R83" s="171" t="s">
        <v>11</v>
      </c>
      <c r="S83" s="171"/>
      <c r="T83" s="171"/>
      <c r="U83" s="171"/>
      <c r="V83" s="171"/>
      <c r="W83" s="171"/>
      <c r="X83" s="171"/>
      <c r="Y83" s="171" t="s">
        <v>11</v>
      </c>
      <c r="Z83" s="171"/>
      <c r="AA83" s="171"/>
      <c r="AB83" s="171" t="s">
        <v>11</v>
      </c>
      <c r="AC83" s="171" t="s">
        <v>201</v>
      </c>
      <c r="AD83" s="171"/>
      <c r="AE83" s="171"/>
      <c r="AF83" s="171" t="s">
        <v>10</v>
      </c>
      <c r="AG83" s="171"/>
      <c r="AH83" s="171"/>
      <c r="AI83" s="171" t="s">
        <v>10</v>
      </c>
      <c r="AJ83" s="171"/>
      <c r="AK83" s="171"/>
      <c r="AL83" s="171"/>
      <c r="AM83" s="171" t="s">
        <v>10</v>
      </c>
      <c r="AN83" s="171"/>
      <c r="AO83" s="171"/>
      <c r="AP83" s="171"/>
      <c r="AQ83" s="171"/>
      <c r="AR83" s="92"/>
      <c r="AS83" s="92"/>
      <c r="AT83" s="4"/>
      <c r="AU83" s="72"/>
      <c r="AV83" s="4"/>
      <c r="AW83" s="2"/>
      <c r="AX83" s="72"/>
      <c r="AY83" s="4"/>
      <c r="AZ83" s="72"/>
    </row>
    <row r="84" spans="1:52" ht="24.75" customHeight="1">
      <c r="A84" s="219" t="s">
        <v>309</v>
      </c>
      <c r="B84" s="219" t="s">
        <v>41</v>
      </c>
      <c r="C84" s="92"/>
      <c r="D84" s="30"/>
      <c r="E84" s="102">
        <f t="shared" si="14"/>
        <v>0.66</v>
      </c>
      <c r="F84" s="99">
        <f t="shared" si="15"/>
        <v>19</v>
      </c>
      <c r="G84" s="54">
        <f t="shared" si="16"/>
        <v>10</v>
      </c>
      <c r="H84" s="54">
        <f t="shared" si="17"/>
        <v>9</v>
      </c>
      <c r="I84" s="212">
        <f t="shared" si="18"/>
        <v>1</v>
      </c>
      <c r="J84" s="169">
        <f t="shared" si="19"/>
        <v>52.63157894736842</v>
      </c>
      <c r="K84" s="254">
        <v>15</v>
      </c>
      <c r="L84" s="257">
        <f t="shared" si="20"/>
        <v>14.34</v>
      </c>
      <c r="M84" s="171" t="s">
        <v>11</v>
      </c>
      <c r="N84" s="171" t="s">
        <v>201</v>
      </c>
      <c r="O84" s="171"/>
      <c r="P84" s="171"/>
      <c r="Q84" s="171"/>
      <c r="R84" s="171" t="s">
        <v>10</v>
      </c>
      <c r="S84" s="171"/>
      <c r="T84" s="171" t="s">
        <v>11</v>
      </c>
      <c r="U84" s="171"/>
      <c r="V84" s="171" t="s">
        <v>11</v>
      </c>
      <c r="W84" s="171" t="s">
        <v>10</v>
      </c>
      <c r="X84" s="171" t="s">
        <v>11</v>
      </c>
      <c r="Y84" s="171" t="s">
        <v>11</v>
      </c>
      <c r="Z84" s="171" t="s">
        <v>10</v>
      </c>
      <c r="AA84" s="171" t="s">
        <v>10</v>
      </c>
      <c r="AB84" s="171" t="s">
        <v>11</v>
      </c>
      <c r="AC84" s="171" t="s">
        <v>201</v>
      </c>
      <c r="AD84" s="171" t="s">
        <v>10</v>
      </c>
      <c r="AE84" s="171" t="s">
        <v>10</v>
      </c>
      <c r="AF84" s="171" t="s">
        <v>10</v>
      </c>
      <c r="AG84" s="171" t="s">
        <v>11</v>
      </c>
      <c r="AH84" s="171"/>
      <c r="AI84" s="171"/>
      <c r="AJ84" s="171" t="s">
        <v>10</v>
      </c>
      <c r="AK84" s="171" t="s">
        <v>11</v>
      </c>
      <c r="AL84" s="171" t="s">
        <v>10</v>
      </c>
      <c r="AM84" s="171"/>
      <c r="AN84" s="171" t="s">
        <v>11</v>
      </c>
      <c r="AO84" s="171"/>
      <c r="AP84" s="171" t="s">
        <v>10</v>
      </c>
      <c r="AQ84" s="171"/>
      <c r="AR84" s="92"/>
      <c r="AS84" s="92"/>
      <c r="AT84" s="4"/>
      <c r="AU84" s="72"/>
      <c r="AV84" s="4"/>
      <c r="AW84" s="2"/>
      <c r="AX84" s="72"/>
      <c r="AY84" s="4"/>
      <c r="AZ84" s="72"/>
    </row>
    <row r="85" spans="1:52" ht="24.75" customHeight="1">
      <c r="A85" s="210" t="s">
        <v>216</v>
      </c>
      <c r="B85" s="210" t="s">
        <v>41</v>
      </c>
      <c r="C85" s="92"/>
      <c r="D85" s="30"/>
      <c r="E85" s="102">
        <f t="shared" si="14"/>
        <v>-2.64</v>
      </c>
      <c r="F85" s="99">
        <f t="shared" si="15"/>
        <v>8</v>
      </c>
      <c r="G85" s="54">
        <f t="shared" si="16"/>
        <v>2</v>
      </c>
      <c r="H85" s="54">
        <f t="shared" si="17"/>
        <v>6</v>
      </c>
      <c r="I85" s="212">
        <f t="shared" si="18"/>
        <v>-4</v>
      </c>
      <c r="J85" s="169">
        <f t="shared" si="19"/>
        <v>25</v>
      </c>
      <c r="K85" s="254">
        <v>23</v>
      </c>
      <c r="L85" s="257">
        <f t="shared" si="20"/>
        <v>25.64</v>
      </c>
      <c r="M85" s="171"/>
      <c r="N85" s="171" t="s">
        <v>201</v>
      </c>
      <c r="O85" s="171"/>
      <c r="P85" s="171"/>
      <c r="Q85" s="171"/>
      <c r="R85" s="171"/>
      <c r="S85" s="171" t="s">
        <v>10</v>
      </c>
      <c r="T85" s="171" t="s">
        <v>11</v>
      </c>
      <c r="U85" s="171" t="s">
        <v>10</v>
      </c>
      <c r="V85" s="171" t="s">
        <v>11</v>
      </c>
      <c r="W85" s="171" t="s">
        <v>11</v>
      </c>
      <c r="X85" s="171" t="s">
        <v>11</v>
      </c>
      <c r="Y85" s="171"/>
      <c r="Z85" s="171"/>
      <c r="AA85" s="171"/>
      <c r="AB85" s="171"/>
      <c r="AC85" s="171" t="s">
        <v>201</v>
      </c>
      <c r="AD85" s="171" t="s">
        <v>11</v>
      </c>
      <c r="AE85" s="171"/>
      <c r="AF85" s="171"/>
      <c r="AG85" s="171"/>
      <c r="AH85" s="171" t="s">
        <v>11</v>
      </c>
      <c r="AI85" s="171"/>
      <c r="AJ85" s="171"/>
      <c r="AK85" s="171"/>
      <c r="AL85" s="171"/>
      <c r="AM85" s="171"/>
      <c r="AN85" s="171"/>
      <c r="AO85" s="171"/>
      <c r="AP85" s="171"/>
      <c r="AQ85" s="171"/>
      <c r="AR85" s="92"/>
      <c r="AS85" s="92"/>
      <c r="AT85" s="4"/>
      <c r="AU85" s="72"/>
      <c r="AV85" s="4"/>
      <c r="AW85" s="2"/>
      <c r="AX85" s="72"/>
      <c r="AY85" s="4"/>
      <c r="AZ85" s="72"/>
    </row>
    <row r="86" spans="1:52" ht="24.75" customHeight="1">
      <c r="A86" s="210" t="s">
        <v>222</v>
      </c>
      <c r="B86" s="210" t="s">
        <v>41</v>
      </c>
      <c r="C86" s="92"/>
      <c r="D86" s="30"/>
      <c r="E86" s="102">
        <f t="shared" si="14"/>
        <v>0</v>
      </c>
      <c r="F86" s="99">
        <f t="shared" si="15"/>
        <v>2</v>
      </c>
      <c r="G86" s="54">
        <f t="shared" si="16"/>
        <v>1</v>
      </c>
      <c r="H86" s="54">
        <f t="shared" si="17"/>
        <v>1</v>
      </c>
      <c r="I86" s="212">
        <f t="shared" si="18"/>
        <v>0</v>
      </c>
      <c r="J86" s="169">
        <f t="shared" si="19"/>
        <v>50</v>
      </c>
      <c r="K86" s="254">
        <v>19</v>
      </c>
      <c r="L86" s="257">
        <f t="shared" si="20"/>
        <v>19</v>
      </c>
      <c r="M86" s="171"/>
      <c r="N86" s="171" t="s">
        <v>201</v>
      </c>
      <c r="O86" s="171"/>
      <c r="P86" s="171"/>
      <c r="Q86" s="171"/>
      <c r="R86" s="171"/>
      <c r="S86" s="171"/>
      <c r="T86" s="171" t="s">
        <v>11</v>
      </c>
      <c r="U86" s="171"/>
      <c r="V86" s="171"/>
      <c r="W86" s="171"/>
      <c r="X86" s="171"/>
      <c r="Y86" s="171"/>
      <c r="Z86" s="171"/>
      <c r="AA86" s="171"/>
      <c r="AB86" s="171"/>
      <c r="AC86" s="171" t="s">
        <v>201</v>
      </c>
      <c r="AD86" s="171"/>
      <c r="AE86" s="171"/>
      <c r="AF86" s="171"/>
      <c r="AG86" s="171"/>
      <c r="AH86" s="171"/>
      <c r="AI86" s="171"/>
      <c r="AJ86" s="171"/>
      <c r="AK86" s="171" t="s">
        <v>10</v>
      </c>
      <c r="AL86" s="171"/>
      <c r="AM86" s="171"/>
      <c r="AN86" s="171"/>
      <c r="AO86" s="171"/>
      <c r="AP86" s="171"/>
      <c r="AQ86" s="171"/>
      <c r="AR86" s="92"/>
      <c r="AS86" s="92"/>
      <c r="AT86" s="4"/>
      <c r="AU86" s="72"/>
      <c r="AV86" s="4"/>
      <c r="AW86" s="2"/>
      <c r="AX86" s="72"/>
      <c r="AY86" s="4"/>
      <c r="AZ86" s="72"/>
    </row>
    <row r="87" spans="1:52" ht="24.75" customHeight="1">
      <c r="A87" s="219" t="s">
        <v>349</v>
      </c>
      <c r="B87" s="219" t="s">
        <v>41</v>
      </c>
      <c r="C87" s="92"/>
      <c r="D87" s="30"/>
      <c r="E87" s="102">
        <f t="shared" si="14"/>
        <v>4.62</v>
      </c>
      <c r="F87" s="99">
        <f t="shared" si="15"/>
        <v>11</v>
      </c>
      <c r="G87" s="54">
        <f t="shared" si="16"/>
        <v>9</v>
      </c>
      <c r="H87" s="54">
        <f t="shared" si="17"/>
        <v>2</v>
      </c>
      <c r="I87" s="212">
        <f t="shared" si="18"/>
        <v>7</v>
      </c>
      <c r="J87" s="169">
        <f t="shared" si="19"/>
        <v>81.81818181818181</v>
      </c>
      <c r="K87" s="254">
        <v>15</v>
      </c>
      <c r="L87" s="257">
        <f t="shared" si="20"/>
        <v>10.379999999999999</v>
      </c>
      <c r="M87" s="171"/>
      <c r="N87" s="171" t="s">
        <v>201</v>
      </c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 t="s">
        <v>201</v>
      </c>
      <c r="AD87" s="171"/>
      <c r="AE87" s="171" t="s">
        <v>10</v>
      </c>
      <c r="AF87" s="171" t="s">
        <v>10</v>
      </c>
      <c r="AG87" s="171" t="s">
        <v>10</v>
      </c>
      <c r="AH87" s="171" t="s">
        <v>10</v>
      </c>
      <c r="AI87" s="171" t="s">
        <v>10</v>
      </c>
      <c r="AJ87" s="171" t="s">
        <v>11</v>
      </c>
      <c r="AK87" s="171"/>
      <c r="AL87" s="171" t="s">
        <v>10</v>
      </c>
      <c r="AM87" s="171" t="s">
        <v>10</v>
      </c>
      <c r="AN87" s="171" t="s">
        <v>10</v>
      </c>
      <c r="AO87" s="171" t="s">
        <v>11</v>
      </c>
      <c r="AP87" s="171" t="s">
        <v>10</v>
      </c>
      <c r="AQ87" s="171"/>
      <c r="AR87" s="92"/>
      <c r="AS87" s="92"/>
      <c r="AT87" s="4"/>
      <c r="AU87" s="72"/>
      <c r="AV87" s="4"/>
      <c r="AW87" s="2"/>
      <c r="AX87" s="72"/>
      <c r="AY87" s="4"/>
      <c r="AZ87" s="72"/>
    </row>
    <row r="88" spans="1:52" ht="24.75" customHeight="1">
      <c r="A88" s="210" t="s">
        <v>182</v>
      </c>
      <c r="B88" s="210" t="s">
        <v>41</v>
      </c>
      <c r="C88" s="92"/>
      <c r="D88" s="30"/>
      <c r="E88" s="101">
        <f t="shared" si="14"/>
        <v>-0.66</v>
      </c>
      <c r="F88" s="99">
        <f t="shared" si="15"/>
        <v>23</v>
      </c>
      <c r="G88" s="54">
        <f t="shared" si="16"/>
        <v>11</v>
      </c>
      <c r="H88" s="54">
        <f t="shared" si="17"/>
        <v>12</v>
      </c>
      <c r="I88" s="212">
        <f t="shared" si="18"/>
        <v>-1</v>
      </c>
      <c r="J88" s="169">
        <f t="shared" si="19"/>
        <v>47.826086956521735</v>
      </c>
      <c r="K88" s="254">
        <v>34</v>
      </c>
      <c r="L88" s="257">
        <f t="shared" si="20"/>
        <v>34.66</v>
      </c>
      <c r="M88" s="171" t="s">
        <v>11</v>
      </c>
      <c r="N88" s="171" t="s">
        <v>201</v>
      </c>
      <c r="O88" s="171" t="s">
        <v>11</v>
      </c>
      <c r="P88" s="171" t="s">
        <v>11</v>
      </c>
      <c r="Q88" s="171" t="s">
        <v>11</v>
      </c>
      <c r="R88" s="171" t="s">
        <v>10</v>
      </c>
      <c r="S88" s="171" t="s">
        <v>10</v>
      </c>
      <c r="T88" s="171"/>
      <c r="U88" s="171" t="s">
        <v>11</v>
      </c>
      <c r="V88" s="171" t="s">
        <v>10</v>
      </c>
      <c r="W88" s="171"/>
      <c r="X88" s="171"/>
      <c r="Y88" s="171"/>
      <c r="Z88" s="171" t="s">
        <v>10</v>
      </c>
      <c r="AA88" s="171" t="s">
        <v>11</v>
      </c>
      <c r="AB88" s="171" t="s">
        <v>10</v>
      </c>
      <c r="AC88" s="171" t="s">
        <v>201</v>
      </c>
      <c r="AD88" s="171" t="s">
        <v>11</v>
      </c>
      <c r="AE88" s="171" t="s">
        <v>10</v>
      </c>
      <c r="AF88" s="171"/>
      <c r="AG88" s="171" t="s">
        <v>10</v>
      </c>
      <c r="AH88" s="171" t="s">
        <v>11</v>
      </c>
      <c r="AI88" s="171" t="s">
        <v>10</v>
      </c>
      <c r="AJ88" s="171" t="s">
        <v>11</v>
      </c>
      <c r="AK88" s="171" t="s">
        <v>11</v>
      </c>
      <c r="AL88" s="171" t="s">
        <v>10</v>
      </c>
      <c r="AM88" s="171" t="s">
        <v>10</v>
      </c>
      <c r="AN88" s="171" t="s">
        <v>10</v>
      </c>
      <c r="AO88" s="171" t="s">
        <v>11</v>
      </c>
      <c r="AP88" s="171" t="s">
        <v>11</v>
      </c>
      <c r="AQ88" s="171"/>
      <c r="AR88" s="92"/>
      <c r="AS88" s="92"/>
      <c r="AT88" s="4"/>
      <c r="AU88" s="72"/>
      <c r="AV88" s="4"/>
      <c r="AW88" s="2"/>
      <c r="AX88" s="72"/>
      <c r="AY88" s="4"/>
      <c r="AZ88" s="72"/>
    </row>
    <row r="89" spans="1:52" ht="24.75" customHeight="1">
      <c r="A89" s="210" t="s">
        <v>96</v>
      </c>
      <c r="B89" s="210" t="s">
        <v>41</v>
      </c>
      <c r="C89" s="92"/>
      <c r="D89" s="30"/>
      <c r="E89" s="101">
        <f t="shared" si="14"/>
        <v>2.64</v>
      </c>
      <c r="F89" s="99">
        <f t="shared" si="15"/>
        <v>26</v>
      </c>
      <c r="G89" s="54">
        <f t="shared" si="16"/>
        <v>15</v>
      </c>
      <c r="H89" s="54">
        <f t="shared" si="17"/>
        <v>11</v>
      </c>
      <c r="I89" s="212">
        <f t="shared" si="18"/>
        <v>4</v>
      </c>
      <c r="J89" s="169">
        <f t="shared" si="19"/>
        <v>57.69230769230769</v>
      </c>
      <c r="K89" s="254">
        <v>17</v>
      </c>
      <c r="L89" s="257">
        <f t="shared" si="20"/>
        <v>14.36</v>
      </c>
      <c r="M89" s="171" t="s">
        <v>10</v>
      </c>
      <c r="N89" s="171" t="s">
        <v>201</v>
      </c>
      <c r="O89" s="171" t="s">
        <v>11</v>
      </c>
      <c r="P89" s="171" t="s">
        <v>10</v>
      </c>
      <c r="Q89" s="171" t="s">
        <v>10</v>
      </c>
      <c r="R89" s="171" t="s">
        <v>10</v>
      </c>
      <c r="S89" s="171" t="s">
        <v>10</v>
      </c>
      <c r="T89" s="171" t="s">
        <v>11</v>
      </c>
      <c r="U89" s="171" t="s">
        <v>11</v>
      </c>
      <c r="V89" s="171" t="s">
        <v>11</v>
      </c>
      <c r="W89" s="171" t="s">
        <v>10</v>
      </c>
      <c r="X89" s="171" t="s">
        <v>11</v>
      </c>
      <c r="Y89" s="171" t="s">
        <v>11</v>
      </c>
      <c r="Z89" s="171" t="s">
        <v>10</v>
      </c>
      <c r="AA89" s="171" t="s">
        <v>11</v>
      </c>
      <c r="AB89" s="171"/>
      <c r="AC89" s="171" t="s">
        <v>201</v>
      </c>
      <c r="AD89" s="171" t="s">
        <v>10</v>
      </c>
      <c r="AE89" s="171" t="s">
        <v>10</v>
      </c>
      <c r="AF89" s="171" t="s">
        <v>11</v>
      </c>
      <c r="AG89" s="171" t="s">
        <v>11</v>
      </c>
      <c r="AH89" s="171" t="s">
        <v>11</v>
      </c>
      <c r="AI89" s="171" t="s">
        <v>10</v>
      </c>
      <c r="AJ89" s="171"/>
      <c r="AK89" s="171" t="s">
        <v>10</v>
      </c>
      <c r="AL89" s="171" t="s">
        <v>10</v>
      </c>
      <c r="AM89" s="171" t="s">
        <v>11</v>
      </c>
      <c r="AN89" s="171" t="s">
        <v>10</v>
      </c>
      <c r="AO89" s="171" t="s">
        <v>10</v>
      </c>
      <c r="AP89" s="171" t="s">
        <v>10</v>
      </c>
      <c r="AQ89" s="171"/>
      <c r="AR89" s="92"/>
      <c r="AS89" s="92"/>
      <c r="AT89" s="4"/>
      <c r="AU89" s="72"/>
      <c r="AV89" s="4"/>
      <c r="AW89" s="2"/>
      <c r="AX89" s="72"/>
      <c r="AY89" s="4"/>
      <c r="AZ89" s="72"/>
    </row>
    <row r="90" spans="1:52" ht="24.75" customHeight="1">
      <c r="A90" s="210" t="s">
        <v>98</v>
      </c>
      <c r="B90" s="210" t="s">
        <v>41</v>
      </c>
      <c r="C90" s="92"/>
      <c r="D90" s="30"/>
      <c r="E90" s="101">
        <f t="shared" si="14"/>
        <v>1.32</v>
      </c>
      <c r="F90" s="99">
        <f t="shared" si="15"/>
        <v>8</v>
      </c>
      <c r="G90" s="54">
        <f t="shared" si="16"/>
        <v>5</v>
      </c>
      <c r="H90" s="54">
        <f t="shared" si="17"/>
        <v>3</v>
      </c>
      <c r="I90" s="212">
        <f t="shared" si="18"/>
        <v>2</v>
      </c>
      <c r="J90" s="169">
        <f t="shared" si="19"/>
        <v>62.5</v>
      </c>
      <c r="K90" s="254">
        <v>26</v>
      </c>
      <c r="L90" s="257">
        <f t="shared" si="20"/>
        <v>24.68</v>
      </c>
      <c r="M90" s="171" t="s">
        <v>10</v>
      </c>
      <c r="N90" s="171" t="s">
        <v>201</v>
      </c>
      <c r="O90" s="171"/>
      <c r="P90" s="171"/>
      <c r="Q90" s="171" t="s">
        <v>11</v>
      </c>
      <c r="R90" s="171"/>
      <c r="S90" s="171"/>
      <c r="T90" s="171" t="s">
        <v>10</v>
      </c>
      <c r="U90" s="171" t="s">
        <v>11</v>
      </c>
      <c r="V90" s="171" t="s">
        <v>10</v>
      </c>
      <c r="W90" s="171"/>
      <c r="X90" s="171"/>
      <c r="Y90" s="171"/>
      <c r="Z90" s="171" t="s">
        <v>10</v>
      </c>
      <c r="AA90" s="171" t="s">
        <v>10</v>
      </c>
      <c r="AB90" s="171" t="s">
        <v>11</v>
      </c>
      <c r="AC90" s="171" t="s">
        <v>201</v>
      </c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92"/>
      <c r="AS90" s="92"/>
      <c r="AT90" s="4"/>
      <c r="AU90" s="72"/>
      <c r="AV90" s="4"/>
      <c r="AW90" s="2"/>
      <c r="AX90" s="72"/>
      <c r="AY90" s="4"/>
      <c r="AZ90" s="72"/>
    </row>
    <row r="91" spans="1:52" ht="24.75" customHeight="1">
      <c r="A91" s="210" t="s">
        <v>99</v>
      </c>
      <c r="B91" s="210" t="s">
        <v>41</v>
      </c>
      <c r="C91" s="92"/>
      <c r="D91" s="30"/>
      <c r="E91" s="101">
        <f t="shared" si="14"/>
        <v>-3.3000000000000003</v>
      </c>
      <c r="F91" s="99">
        <f t="shared" si="15"/>
        <v>15</v>
      </c>
      <c r="G91" s="54">
        <f t="shared" si="16"/>
        <v>5</v>
      </c>
      <c r="H91" s="54">
        <f t="shared" si="17"/>
        <v>10</v>
      </c>
      <c r="I91" s="212">
        <f t="shared" si="18"/>
        <v>-5</v>
      </c>
      <c r="J91" s="169">
        <f t="shared" si="19"/>
        <v>33.333333333333336</v>
      </c>
      <c r="K91" s="254">
        <v>23</v>
      </c>
      <c r="L91" s="257">
        <f t="shared" si="20"/>
        <v>26.3</v>
      </c>
      <c r="M91" s="171" t="s">
        <v>11</v>
      </c>
      <c r="N91" s="171" t="s">
        <v>201</v>
      </c>
      <c r="O91" s="171" t="s">
        <v>11</v>
      </c>
      <c r="P91" s="171" t="s">
        <v>11</v>
      </c>
      <c r="Q91" s="171" t="s">
        <v>11</v>
      </c>
      <c r="R91" s="171"/>
      <c r="S91" s="171"/>
      <c r="T91" s="171"/>
      <c r="U91" s="171" t="s">
        <v>11</v>
      </c>
      <c r="V91" s="171"/>
      <c r="W91" s="171" t="s">
        <v>10</v>
      </c>
      <c r="X91" s="171" t="s">
        <v>11</v>
      </c>
      <c r="Y91" s="171" t="s">
        <v>10</v>
      </c>
      <c r="Z91" s="171" t="s">
        <v>11</v>
      </c>
      <c r="AA91" s="171"/>
      <c r="AB91" s="171" t="s">
        <v>10</v>
      </c>
      <c r="AC91" s="171" t="s">
        <v>201</v>
      </c>
      <c r="AD91" s="171" t="s">
        <v>11</v>
      </c>
      <c r="AE91" s="171"/>
      <c r="AF91" s="171"/>
      <c r="AG91" s="171"/>
      <c r="AH91" s="171" t="s">
        <v>10</v>
      </c>
      <c r="AI91" s="171"/>
      <c r="AJ91" s="171" t="s">
        <v>11</v>
      </c>
      <c r="AK91" s="171"/>
      <c r="AL91" s="171"/>
      <c r="AM91" s="171" t="s">
        <v>10</v>
      </c>
      <c r="AN91" s="171"/>
      <c r="AO91" s="171" t="s">
        <v>11</v>
      </c>
      <c r="AP91" s="171"/>
      <c r="AQ91" s="171"/>
      <c r="AR91" s="92"/>
      <c r="AS91" s="92"/>
      <c r="AT91" s="4"/>
      <c r="AU91" s="72"/>
      <c r="AV91" s="4"/>
      <c r="AW91" s="2"/>
      <c r="AX91" s="72"/>
      <c r="AY91" s="4"/>
      <c r="AZ91" s="72"/>
    </row>
    <row r="92" spans="1:52" ht="24.75" customHeight="1">
      <c r="A92" s="210" t="s">
        <v>100</v>
      </c>
      <c r="B92" s="210" t="s">
        <v>17</v>
      </c>
      <c r="C92" s="92"/>
      <c r="D92" s="30"/>
      <c r="E92" s="101">
        <f t="shared" si="14"/>
        <v>-1.98</v>
      </c>
      <c r="F92" s="99">
        <f t="shared" si="15"/>
        <v>27</v>
      </c>
      <c r="G92" s="54">
        <f t="shared" si="16"/>
        <v>12</v>
      </c>
      <c r="H92" s="54">
        <f t="shared" si="17"/>
        <v>15</v>
      </c>
      <c r="I92" s="212">
        <f t="shared" si="18"/>
        <v>-3</v>
      </c>
      <c r="J92" s="169">
        <f t="shared" si="19"/>
        <v>44.44444444444444</v>
      </c>
      <c r="K92" s="254">
        <v>14</v>
      </c>
      <c r="L92" s="257">
        <f t="shared" si="20"/>
        <v>15.98</v>
      </c>
      <c r="M92" s="171" t="s">
        <v>10</v>
      </c>
      <c r="N92" s="171" t="s">
        <v>10</v>
      </c>
      <c r="O92" s="171" t="s">
        <v>11</v>
      </c>
      <c r="P92" s="171" t="s">
        <v>10</v>
      </c>
      <c r="Q92" s="171" t="s">
        <v>10</v>
      </c>
      <c r="R92" s="171" t="s">
        <v>11</v>
      </c>
      <c r="S92" s="171" t="s">
        <v>201</v>
      </c>
      <c r="T92" s="171" t="s">
        <v>10</v>
      </c>
      <c r="U92" s="171" t="s">
        <v>11</v>
      </c>
      <c r="V92" s="171" t="s">
        <v>11</v>
      </c>
      <c r="W92" s="171" t="s">
        <v>11</v>
      </c>
      <c r="X92" s="171" t="s">
        <v>10</v>
      </c>
      <c r="Y92" s="171" t="s">
        <v>11</v>
      </c>
      <c r="Z92" s="171" t="s">
        <v>10</v>
      </c>
      <c r="AA92" s="171" t="s">
        <v>10</v>
      </c>
      <c r="AB92" s="171" t="s">
        <v>11</v>
      </c>
      <c r="AC92" s="171" t="s">
        <v>11</v>
      </c>
      <c r="AD92" s="171" t="s">
        <v>11</v>
      </c>
      <c r="AE92" s="171" t="s">
        <v>11</v>
      </c>
      <c r="AF92" s="171" t="s">
        <v>11</v>
      </c>
      <c r="AG92" s="171" t="s">
        <v>11</v>
      </c>
      <c r="AH92" s="171" t="s">
        <v>201</v>
      </c>
      <c r="AI92" s="171" t="s">
        <v>10</v>
      </c>
      <c r="AJ92" s="171" t="s">
        <v>10</v>
      </c>
      <c r="AK92" s="171" t="s">
        <v>10</v>
      </c>
      <c r="AL92" s="171" t="s">
        <v>11</v>
      </c>
      <c r="AM92" s="171" t="s">
        <v>11</v>
      </c>
      <c r="AN92" s="171" t="s">
        <v>10</v>
      </c>
      <c r="AO92" s="171" t="s">
        <v>11</v>
      </c>
      <c r="AP92" s="171"/>
      <c r="AQ92" s="171"/>
      <c r="AR92" s="92"/>
      <c r="AS92" s="92"/>
      <c r="AT92" s="4"/>
      <c r="AU92" s="72"/>
      <c r="AV92" s="4"/>
      <c r="AW92" s="2"/>
      <c r="AX92" s="72"/>
      <c r="AY92" s="4"/>
      <c r="AZ92" s="72"/>
    </row>
    <row r="93" spans="1:52" ht="24.75" customHeight="1">
      <c r="A93" s="210" t="s">
        <v>101</v>
      </c>
      <c r="B93" s="210" t="s">
        <v>17</v>
      </c>
      <c r="C93" s="92"/>
      <c r="D93" s="30"/>
      <c r="E93" s="102">
        <f t="shared" si="14"/>
        <v>-3.3000000000000003</v>
      </c>
      <c r="F93" s="99">
        <f t="shared" si="15"/>
        <v>27</v>
      </c>
      <c r="G93" s="54">
        <f t="shared" si="16"/>
        <v>11</v>
      </c>
      <c r="H93" s="54">
        <f t="shared" si="17"/>
        <v>16</v>
      </c>
      <c r="I93" s="212">
        <f t="shared" si="18"/>
        <v>-5</v>
      </c>
      <c r="J93" s="169">
        <f t="shared" si="19"/>
        <v>40.74074074074074</v>
      </c>
      <c r="K93" s="254">
        <v>5</v>
      </c>
      <c r="L93" s="257">
        <f t="shared" si="20"/>
        <v>8.3</v>
      </c>
      <c r="M93" s="171" t="s">
        <v>10</v>
      </c>
      <c r="N93" s="171" t="s">
        <v>10</v>
      </c>
      <c r="O93" s="171" t="s">
        <v>10</v>
      </c>
      <c r="P93" s="171" t="s">
        <v>10</v>
      </c>
      <c r="Q93" s="171" t="s">
        <v>11</v>
      </c>
      <c r="R93" s="171" t="s">
        <v>10</v>
      </c>
      <c r="S93" s="171" t="s">
        <v>201</v>
      </c>
      <c r="T93" s="171" t="s">
        <v>10</v>
      </c>
      <c r="U93" s="171" t="s">
        <v>11</v>
      </c>
      <c r="V93" s="171" t="s">
        <v>11</v>
      </c>
      <c r="W93" s="171" t="s">
        <v>11</v>
      </c>
      <c r="X93" s="171" t="s">
        <v>11</v>
      </c>
      <c r="Y93" s="171" t="s">
        <v>10</v>
      </c>
      <c r="Z93" s="171" t="s">
        <v>11</v>
      </c>
      <c r="AA93" s="171" t="s">
        <v>11</v>
      </c>
      <c r="AB93" s="171" t="s">
        <v>10</v>
      </c>
      <c r="AC93" s="171" t="s">
        <v>11</v>
      </c>
      <c r="AD93" s="171" t="s">
        <v>11</v>
      </c>
      <c r="AE93" s="171" t="s">
        <v>11</v>
      </c>
      <c r="AF93" s="171" t="s">
        <v>11</v>
      </c>
      <c r="AG93" s="171"/>
      <c r="AH93" s="171" t="s">
        <v>201</v>
      </c>
      <c r="AI93" s="171" t="s">
        <v>11</v>
      </c>
      <c r="AJ93" s="171" t="s">
        <v>11</v>
      </c>
      <c r="AK93" s="171" t="s">
        <v>11</v>
      </c>
      <c r="AL93" s="171" t="s">
        <v>11</v>
      </c>
      <c r="AM93" s="171" t="s">
        <v>10</v>
      </c>
      <c r="AN93" s="171" t="s">
        <v>11</v>
      </c>
      <c r="AO93" s="171" t="s">
        <v>10</v>
      </c>
      <c r="AP93" s="171" t="s">
        <v>10</v>
      </c>
      <c r="AQ93" s="171"/>
      <c r="AR93" s="92"/>
      <c r="AS93" s="92"/>
      <c r="AT93" s="4"/>
      <c r="AU93" s="72"/>
      <c r="AV93" s="4"/>
      <c r="AW93" s="2"/>
      <c r="AX93" s="72"/>
      <c r="AY93" s="4"/>
      <c r="AZ93" s="72"/>
    </row>
    <row r="94" spans="1:52" ht="24.75" customHeight="1">
      <c r="A94" s="210" t="s">
        <v>184</v>
      </c>
      <c r="B94" s="210" t="s">
        <v>17</v>
      </c>
      <c r="C94" s="92"/>
      <c r="D94" s="30"/>
      <c r="E94" s="101">
        <f t="shared" si="14"/>
        <v>0</v>
      </c>
      <c r="F94" s="99">
        <f t="shared" si="15"/>
        <v>28</v>
      </c>
      <c r="G94" s="54">
        <f t="shared" si="16"/>
        <v>14</v>
      </c>
      <c r="H94" s="54">
        <f t="shared" si="17"/>
        <v>14</v>
      </c>
      <c r="I94" s="212">
        <f t="shared" si="18"/>
        <v>0</v>
      </c>
      <c r="J94" s="169">
        <f t="shared" si="19"/>
        <v>49.99999999999999</v>
      </c>
      <c r="K94" s="254">
        <v>29</v>
      </c>
      <c r="L94" s="257">
        <f t="shared" si="20"/>
        <v>29</v>
      </c>
      <c r="M94" s="171" t="s">
        <v>10</v>
      </c>
      <c r="N94" s="171" t="s">
        <v>10</v>
      </c>
      <c r="O94" s="171" t="s">
        <v>11</v>
      </c>
      <c r="P94" s="171" t="s">
        <v>10</v>
      </c>
      <c r="Q94" s="171" t="s">
        <v>11</v>
      </c>
      <c r="R94" s="171" t="s">
        <v>11</v>
      </c>
      <c r="S94" s="171" t="s">
        <v>201</v>
      </c>
      <c r="T94" s="171" t="s">
        <v>11</v>
      </c>
      <c r="U94" s="171" t="s">
        <v>11</v>
      </c>
      <c r="V94" s="171" t="s">
        <v>10</v>
      </c>
      <c r="W94" s="171" t="s">
        <v>11</v>
      </c>
      <c r="X94" s="171" t="s">
        <v>10</v>
      </c>
      <c r="Y94" s="171" t="s">
        <v>11</v>
      </c>
      <c r="Z94" s="171" t="s">
        <v>10</v>
      </c>
      <c r="AA94" s="171" t="s">
        <v>11</v>
      </c>
      <c r="AB94" s="171" t="s">
        <v>10</v>
      </c>
      <c r="AC94" s="171" t="s">
        <v>10</v>
      </c>
      <c r="AD94" s="171" t="s">
        <v>11</v>
      </c>
      <c r="AE94" s="171" t="s">
        <v>11</v>
      </c>
      <c r="AF94" s="171" t="s">
        <v>11</v>
      </c>
      <c r="AG94" s="171" t="s">
        <v>10</v>
      </c>
      <c r="AH94" s="171" t="s">
        <v>201</v>
      </c>
      <c r="AI94" s="171" t="s">
        <v>10</v>
      </c>
      <c r="AJ94" s="171" t="s">
        <v>10</v>
      </c>
      <c r="AK94" s="171" t="s">
        <v>10</v>
      </c>
      <c r="AL94" s="171" t="s">
        <v>11</v>
      </c>
      <c r="AM94" s="171" t="s">
        <v>11</v>
      </c>
      <c r="AN94" s="171" t="s">
        <v>11</v>
      </c>
      <c r="AO94" s="171" t="s">
        <v>10</v>
      </c>
      <c r="AP94" s="171" t="s">
        <v>10</v>
      </c>
      <c r="AQ94" s="171"/>
      <c r="AR94" s="92"/>
      <c r="AS94" s="92"/>
      <c r="AT94" s="4"/>
      <c r="AU94" s="72"/>
      <c r="AV94" s="4"/>
      <c r="AW94" s="2"/>
      <c r="AX94" s="72"/>
      <c r="AY94" s="4"/>
      <c r="AZ94" s="72"/>
    </row>
    <row r="95" spans="1:52" ht="24.75" customHeight="1">
      <c r="A95" s="219" t="s">
        <v>352</v>
      </c>
      <c r="B95" s="219" t="s">
        <v>17</v>
      </c>
      <c r="C95" s="92"/>
      <c r="D95" s="30"/>
      <c r="E95" s="101">
        <f t="shared" si="14"/>
        <v>-0.66</v>
      </c>
      <c r="F95" s="99">
        <f t="shared" si="15"/>
        <v>1</v>
      </c>
      <c r="G95" s="54">
        <f t="shared" si="16"/>
        <v>0</v>
      </c>
      <c r="H95" s="54">
        <f t="shared" si="17"/>
        <v>1</v>
      </c>
      <c r="I95" s="212">
        <f t="shared" si="18"/>
        <v>-1</v>
      </c>
      <c r="J95" s="169">
        <f t="shared" si="19"/>
        <v>0</v>
      </c>
      <c r="K95" s="254">
        <v>15</v>
      </c>
      <c r="L95" s="257">
        <f t="shared" si="20"/>
        <v>15.66</v>
      </c>
      <c r="M95" s="171"/>
      <c r="N95" s="171"/>
      <c r="O95" s="171"/>
      <c r="P95" s="171"/>
      <c r="Q95" s="171"/>
      <c r="R95" s="171"/>
      <c r="S95" s="171" t="s">
        <v>201</v>
      </c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 t="s">
        <v>11</v>
      </c>
      <c r="AG95" s="171"/>
      <c r="AH95" s="171" t="s">
        <v>201</v>
      </c>
      <c r="AI95" s="171"/>
      <c r="AJ95" s="171"/>
      <c r="AK95" s="171"/>
      <c r="AL95" s="171"/>
      <c r="AM95" s="171"/>
      <c r="AN95" s="171"/>
      <c r="AO95" s="171"/>
      <c r="AP95" s="171"/>
      <c r="AQ95" s="171"/>
      <c r="AR95" s="92"/>
      <c r="AS95" s="92"/>
      <c r="AT95" s="4"/>
      <c r="AU95" s="72"/>
      <c r="AV95" s="4"/>
      <c r="AW95" s="2"/>
      <c r="AX95" s="72"/>
      <c r="AY95" s="4"/>
      <c r="AZ95" s="72"/>
    </row>
    <row r="96" spans="1:52" ht="24.75" customHeight="1">
      <c r="A96" s="210" t="s">
        <v>152</v>
      </c>
      <c r="B96" s="210" t="s">
        <v>17</v>
      </c>
      <c r="C96" s="92"/>
      <c r="D96" s="30"/>
      <c r="E96" s="101">
        <f t="shared" si="14"/>
        <v>1.32</v>
      </c>
      <c r="F96" s="99">
        <f t="shared" si="15"/>
        <v>4</v>
      </c>
      <c r="G96" s="54">
        <f t="shared" si="16"/>
        <v>3</v>
      </c>
      <c r="H96" s="54">
        <f t="shared" si="17"/>
        <v>1</v>
      </c>
      <c r="I96" s="212">
        <f t="shared" si="18"/>
        <v>2</v>
      </c>
      <c r="J96" s="169">
        <f t="shared" si="19"/>
        <v>75</v>
      </c>
      <c r="K96" s="254">
        <v>15</v>
      </c>
      <c r="L96" s="257">
        <f t="shared" si="20"/>
        <v>13.68</v>
      </c>
      <c r="M96" s="171"/>
      <c r="N96" s="171"/>
      <c r="O96" s="171"/>
      <c r="P96" s="171"/>
      <c r="Q96" s="171"/>
      <c r="R96" s="171"/>
      <c r="S96" s="171" t="s">
        <v>201</v>
      </c>
      <c r="T96" s="171"/>
      <c r="U96" s="171"/>
      <c r="V96" s="171"/>
      <c r="W96" s="171"/>
      <c r="X96" s="171"/>
      <c r="Y96" s="171"/>
      <c r="Z96" s="171"/>
      <c r="AA96" s="171" t="s">
        <v>10</v>
      </c>
      <c r="AB96" s="171"/>
      <c r="AC96" s="171" t="s">
        <v>10</v>
      </c>
      <c r="AD96" s="171"/>
      <c r="AE96" s="171"/>
      <c r="AF96" s="171"/>
      <c r="AG96" s="171"/>
      <c r="AH96" s="171" t="s">
        <v>201</v>
      </c>
      <c r="AI96" s="171" t="s">
        <v>10</v>
      </c>
      <c r="AJ96" s="171" t="s">
        <v>11</v>
      </c>
      <c r="AK96" s="171"/>
      <c r="AL96" s="171"/>
      <c r="AM96" s="171"/>
      <c r="AN96" s="171"/>
      <c r="AO96" s="171"/>
      <c r="AP96" s="171"/>
      <c r="AQ96" s="171"/>
      <c r="AR96" s="92"/>
      <c r="AS96" s="92"/>
      <c r="AT96" s="4"/>
      <c r="AU96" s="72"/>
      <c r="AV96" s="4"/>
      <c r="AW96" s="2"/>
      <c r="AX96" s="72"/>
      <c r="AY96" s="4"/>
      <c r="AZ96" s="72"/>
    </row>
    <row r="97" spans="1:52" ht="24.75" customHeight="1">
      <c r="A97" s="210" t="s">
        <v>158</v>
      </c>
      <c r="B97" s="210" t="s">
        <v>17</v>
      </c>
      <c r="C97" s="92"/>
      <c r="D97" s="30"/>
      <c r="E97" s="101">
        <f t="shared" si="14"/>
        <v>-11.88</v>
      </c>
      <c r="F97" s="99">
        <f t="shared" si="15"/>
        <v>24</v>
      </c>
      <c r="G97" s="54">
        <f t="shared" si="16"/>
        <v>3</v>
      </c>
      <c r="H97" s="54">
        <f t="shared" si="17"/>
        <v>21</v>
      </c>
      <c r="I97" s="212">
        <f t="shared" si="18"/>
        <v>-18</v>
      </c>
      <c r="J97" s="169">
        <f t="shared" si="19"/>
        <v>12.5</v>
      </c>
      <c r="K97" s="254">
        <v>38</v>
      </c>
      <c r="L97" s="257">
        <f t="shared" si="20"/>
        <v>49.88</v>
      </c>
      <c r="M97" s="171" t="s">
        <v>11</v>
      </c>
      <c r="N97" s="171" t="s">
        <v>11</v>
      </c>
      <c r="O97" s="171" t="s">
        <v>11</v>
      </c>
      <c r="P97" s="171" t="s">
        <v>11</v>
      </c>
      <c r="Q97" s="171" t="s">
        <v>11</v>
      </c>
      <c r="R97" s="171" t="s">
        <v>11</v>
      </c>
      <c r="S97" s="171" t="s">
        <v>201</v>
      </c>
      <c r="T97" s="171" t="s">
        <v>11</v>
      </c>
      <c r="U97" s="171" t="s">
        <v>11</v>
      </c>
      <c r="V97" s="171" t="s">
        <v>11</v>
      </c>
      <c r="W97" s="171" t="s">
        <v>10</v>
      </c>
      <c r="X97" s="171" t="s">
        <v>11</v>
      </c>
      <c r="Y97" s="171" t="s">
        <v>11</v>
      </c>
      <c r="Z97" s="171" t="s">
        <v>11</v>
      </c>
      <c r="AA97" s="171" t="s">
        <v>11</v>
      </c>
      <c r="AB97" s="171" t="s">
        <v>11</v>
      </c>
      <c r="AC97" s="171"/>
      <c r="AD97" s="171" t="s">
        <v>11</v>
      </c>
      <c r="AE97" s="171" t="s">
        <v>11</v>
      </c>
      <c r="AF97" s="171"/>
      <c r="AG97" s="171" t="s">
        <v>11</v>
      </c>
      <c r="AH97" s="171" t="s">
        <v>201</v>
      </c>
      <c r="AI97" s="171"/>
      <c r="AJ97" s="171"/>
      <c r="AK97" s="171" t="s">
        <v>11</v>
      </c>
      <c r="AL97" s="171" t="s">
        <v>11</v>
      </c>
      <c r="AM97" s="171" t="s">
        <v>10</v>
      </c>
      <c r="AN97" s="171" t="s">
        <v>11</v>
      </c>
      <c r="AO97" s="171" t="s">
        <v>11</v>
      </c>
      <c r="AP97" s="171" t="s">
        <v>10</v>
      </c>
      <c r="AQ97" s="171"/>
      <c r="AR97" s="92"/>
      <c r="AS97" s="92"/>
      <c r="AT97" s="4"/>
      <c r="AU97" s="72"/>
      <c r="AV97" s="4"/>
      <c r="AW97" s="2"/>
      <c r="AX97" s="72"/>
      <c r="AY97" s="4"/>
      <c r="AZ97" s="72"/>
    </row>
    <row r="98" spans="1:52" ht="24.75" customHeight="1">
      <c r="A98" s="210" t="s">
        <v>217</v>
      </c>
      <c r="B98" s="210" t="s">
        <v>17</v>
      </c>
      <c r="C98" s="92"/>
      <c r="D98" s="30"/>
      <c r="E98" s="101">
        <f t="shared" si="14"/>
        <v>-9.24</v>
      </c>
      <c r="F98" s="99">
        <f t="shared" si="15"/>
        <v>26</v>
      </c>
      <c r="G98" s="54">
        <f t="shared" si="16"/>
        <v>6</v>
      </c>
      <c r="H98" s="54">
        <f t="shared" si="17"/>
        <v>20</v>
      </c>
      <c r="I98" s="212">
        <f t="shared" si="18"/>
        <v>-14</v>
      </c>
      <c r="J98" s="169">
        <f t="shared" si="19"/>
        <v>23.076923076923077</v>
      </c>
      <c r="K98" s="254">
        <v>26</v>
      </c>
      <c r="L98" s="257">
        <f t="shared" si="20"/>
        <v>35.24</v>
      </c>
      <c r="M98" s="171" t="s">
        <v>11</v>
      </c>
      <c r="N98" s="171" t="s">
        <v>11</v>
      </c>
      <c r="O98" s="171" t="s">
        <v>11</v>
      </c>
      <c r="P98" s="171" t="s">
        <v>11</v>
      </c>
      <c r="Q98" s="171"/>
      <c r="R98" s="171" t="s">
        <v>11</v>
      </c>
      <c r="S98" s="171" t="s">
        <v>201</v>
      </c>
      <c r="T98" s="171" t="s">
        <v>11</v>
      </c>
      <c r="U98" s="171" t="s">
        <v>11</v>
      </c>
      <c r="V98" s="171" t="s">
        <v>10</v>
      </c>
      <c r="W98" s="171" t="s">
        <v>11</v>
      </c>
      <c r="X98" s="171" t="s">
        <v>10</v>
      </c>
      <c r="Y98" s="171" t="s">
        <v>10</v>
      </c>
      <c r="Z98" s="171" t="s">
        <v>10</v>
      </c>
      <c r="AA98" s="171"/>
      <c r="AB98" s="171" t="s">
        <v>11</v>
      </c>
      <c r="AC98" s="171" t="s">
        <v>11</v>
      </c>
      <c r="AD98" s="171" t="s">
        <v>11</v>
      </c>
      <c r="AE98" s="171" t="s">
        <v>10</v>
      </c>
      <c r="AF98" s="171" t="s">
        <v>11</v>
      </c>
      <c r="AG98" s="171" t="s">
        <v>11</v>
      </c>
      <c r="AH98" s="171" t="s">
        <v>201</v>
      </c>
      <c r="AI98" s="171" t="s">
        <v>11</v>
      </c>
      <c r="AJ98" s="171" t="s">
        <v>10</v>
      </c>
      <c r="AK98" s="171" t="s">
        <v>11</v>
      </c>
      <c r="AL98" s="171" t="s">
        <v>11</v>
      </c>
      <c r="AM98" s="171" t="s">
        <v>11</v>
      </c>
      <c r="AN98" s="171" t="s">
        <v>11</v>
      </c>
      <c r="AO98" s="171" t="s">
        <v>11</v>
      </c>
      <c r="AP98" s="171" t="s">
        <v>11</v>
      </c>
      <c r="AQ98" s="171"/>
      <c r="AR98" s="92"/>
      <c r="AS98" s="92"/>
      <c r="AT98" s="4"/>
      <c r="AU98" s="72"/>
      <c r="AV98" s="4"/>
      <c r="AW98" s="2"/>
      <c r="AX98" s="72"/>
      <c r="AY98" s="4"/>
      <c r="AZ98" s="72"/>
    </row>
    <row r="99" spans="1:52" ht="24.75" customHeight="1">
      <c r="A99" s="210" t="s">
        <v>184</v>
      </c>
      <c r="B99" s="210" t="s">
        <v>187</v>
      </c>
      <c r="C99" s="92"/>
      <c r="D99" s="30"/>
      <c r="E99" s="101">
        <f t="shared" si="14"/>
        <v>-0.66</v>
      </c>
      <c r="F99" s="99">
        <f t="shared" si="15"/>
        <v>1</v>
      </c>
      <c r="G99" s="54">
        <f t="shared" si="16"/>
        <v>0</v>
      </c>
      <c r="H99" s="54">
        <f t="shared" si="17"/>
        <v>1</v>
      </c>
      <c r="I99" s="212">
        <f t="shared" si="18"/>
        <v>-1</v>
      </c>
      <c r="J99" s="169">
        <f t="shared" si="19"/>
        <v>0</v>
      </c>
      <c r="K99" s="254">
        <v>29</v>
      </c>
      <c r="L99" s="257">
        <f t="shared" si="20"/>
        <v>29.66</v>
      </c>
      <c r="M99" s="171"/>
      <c r="N99" s="171"/>
      <c r="O99" s="171"/>
      <c r="P99" s="171"/>
      <c r="Q99" s="171" t="s">
        <v>11</v>
      </c>
      <c r="R99" s="171"/>
      <c r="S99" s="171" t="s">
        <v>201</v>
      </c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 t="s">
        <v>201</v>
      </c>
      <c r="AI99" s="171"/>
      <c r="AJ99" s="171"/>
      <c r="AK99" s="171"/>
      <c r="AL99" s="171"/>
      <c r="AM99" s="171"/>
      <c r="AN99" s="171"/>
      <c r="AO99" s="171"/>
      <c r="AP99" s="171"/>
      <c r="AQ99" s="171"/>
      <c r="AR99" s="92"/>
      <c r="AS99" s="92"/>
      <c r="AT99" s="4"/>
      <c r="AU99" s="72"/>
      <c r="AV99" s="4"/>
      <c r="AW99" s="2"/>
      <c r="AX99" s="72"/>
      <c r="AY99" s="4"/>
      <c r="AZ99" s="72"/>
    </row>
    <row r="100" spans="1:52" ht="24.75" customHeight="1">
      <c r="A100" s="219" t="s">
        <v>362</v>
      </c>
      <c r="B100" s="219" t="s">
        <v>2</v>
      </c>
      <c r="C100" s="92"/>
      <c r="D100" s="30"/>
      <c r="E100" s="101">
        <f t="shared" si="14"/>
        <v>-0.66</v>
      </c>
      <c r="F100" s="99">
        <f t="shared" si="15"/>
        <v>1</v>
      </c>
      <c r="G100" s="54">
        <f t="shared" si="16"/>
        <v>0</v>
      </c>
      <c r="H100" s="54">
        <f t="shared" si="17"/>
        <v>1</v>
      </c>
      <c r="I100" s="212">
        <f t="shared" si="18"/>
        <v>-1</v>
      </c>
      <c r="J100" s="169">
        <f t="shared" si="19"/>
        <v>0</v>
      </c>
      <c r="K100" s="256">
        <v>26</v>
      </c>
      <c r="L100" s="257">
        <f t="shared" si="20"/>
        <v>26.66</v>
      </c>
      <c r="M100" s="171"/>
      <c r="N100" s="171"/>
      <c r="O100" s="171"/>
      <c r="P100" s="171"/>
      <c r="Q100" s="171"/>
      <c r="R100" s="171"/>
      <c r="S100" s="171"/>
      <c r="T100" s="171"/>
      <c r="U100" s="171"/>
      <c r="V100" s="171" t="s">
        <v>201</v>
      </c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 t="s">
        <v>11</v>
      </c>
      <c r="AI100" s="171"/>
      <c r="AJ100" s="171"/>
      <c r="AK100" s="171" t="s">
        <v>201</v>
      </c>
      <c r="AL100" s="171"/>
      <c r="AM100" s="171"/>
      <c r="AN100" s="171"/>
      <c r="AO100" s="171"/>
      <c r="AP100" s="171"/>
      <c r="AQ100" s="171"/>
      <c r="AR100" s="92"/>
      <c r="AS100" s="92"/>
      <c r="AT100" s="4"/>
      <c r="AU100" s="72"/>
      <c r="AV100" s="4"/>
      <c r="AW100" s="2"/>
      <c r="AX100" s="72"/>
      <c r="AY100" s="4"/>
      <c r="AZ100" s="72"/>
    </row>
    <row r="101" spans="1:52" ht="24.75" customHeight="1">
      <c r="A101" s="210" t="s">
        <v>141</v>
      </c>
      <c r="B101" s="210" t="s">
        <v>2</v>
      </c>
      <c r="C101" s="92"/>
      <c r="D101" s="30"/>
      <c r="E101" s="101">
        <f t="shared" si="14"/>
        <v>0.66</v>
      </c>
      <c r="F101" s="99">
        <f t="shared" si="15"/>
        <v>1</v>
      </c>
      <c r="G101" s="54">
        <f t="shared" si="16"/>
        <v>1</v>
      </c>
      <c r="H101" s="54">
        <f t="shared" si="17"/>
        <v>0</v>
      </c>
      <c r="I101" s="212">
        <f t="shared" si="18"/>
        <v>1</v>
      </c>
      <c r="J101" s="169">
        <f t="shared" si="19"/>
        <v>100</v>
      </c>
      <c r="K101" s="256">
        <v>41</v>
      </c>
      <c r="L101" s="257">
        <f t="shared" si="20"/>
        <v>40.34</v>
      </c>
      <c r="M101" s="171"/>
      <c r="N101" s="171"/>
      <c r="O101" s="171"/>
      <c r="P101" s="171"/>
      <c r="Q101" s="171"/>
      <c r="R101" s="171"/>
      <c r="S101" s="171"/>
      <c r="T101" s="171"/>
      <c r="U101" s="171" t="s">
        <v>10</v>
      </c>
      <c r="V101" s="171" t="s">
        <v>201</v>
      </c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 t="s">
        <v>201</v>
      </c>
      <c r="AL101" s="171"/>
      <c r="AM101" s="171"/>
      <c r="AN101" s="171"/>
      <c r="AO101" s="171"/>
      <c r="AP101" s="171"/>
      <c r="AQ101" s="171"/>
      <c r="AR101" s="92"/>
      <c r="AS101" s="92"/>
      <c r="AT101" s="4"/>
      <c r="AU101" s="72"/>
      <c r="AV101" s="4"/>
      <c r="AW101" s="2"/>
      <c r="AX101" s="72"/>
      <c r="AY101" s="4"/>
      <c r="AZ101" s="72"/>
    </row>
    <row r="102" spans="1:52" ht="24.75" customHeight="1">
      <c r="A102" s="219" t="s">
        <v>335</v>
      </c>
      <c r="B102" s="219" t="s">
        <v>2</v>
      </c>
      <c r="C102" s="213"/>
      <c r="D102" s="30"/>
      <c r="E102" s="101">
        <f t="shared" si="14"/>
        <v>-2.64</v>
      </c>
      <c r="F102" s="99">
        <f t="shared" si="15"/>
        <v>4</v>
      </c>
      <c r="G102" s="54">
        <f t="shared" si="16"/>
        <v>0</v>
      </c>
      <c r="H102" s="54">
        <f t="shared" si="17"/>
        <v>4</v>
      </c>
      <c r="I102" s="212">
        <f t="shared" si="18"/>
        <v>-4</v>
      </c>
      <c r="J102" s="169">
        <f t="shared" si="19"/>
        <v>0</v>
      </c>
      <c r="K102" s="254">
        <v>30</v>
      </c>
      <c r="L102" s="257">
        <f t="shared" si="20"/>
        <v>32.64</v>
      </c>
      <c r="M102" s="171"/>
      <c r="N102" s="171"/>
      <c r="O102" s="171"/>
      <c r="P102" s="171"/>
      <c r="Q102" s="171"/>
      <c r="R102" s="171"/>
      <c r="S102" s="171"/>
      <c r="T102" s="171"/>
      <c r="U102" s="171"/>
      <c r="V102" s="171" t="s">
        <v>201</v>
      </c>
      <c r="W102" s="171"/>
      <c r="X102" s="171"/>
      <c r="Y102" s="171" t="s">
        <v>11</v>
      </c>
      <c r="Z102" s="171"/>
      <c r="AA102" s="171" t="s">
        <v>11</v>
      </c>
      <c r="AB102" s="171" t="s">
        <v>11</v>
      </c>
      <c r="AC102" s="171"/>
      <c r="AD102" s="171"/>
      <c r="AE102" s="171"/>
      <c r="AF102" s="171"/>
      <c r="AG102" s="171" t="s">
        <v>11</v>
      </c>
      <c r="AH102" s="171"/>
      <c r="AI102" s="171"/>
      <c r="AJ102" s="171"/>
      <c r="AK102" s="171" t="s">
        <v>201</v>
      </c>
      <c r="AL102" s="171"/>
      <c r="AM102" s="171"/>
      <c r="AN102" s="171"/>
      <c r="AO102" s="171"/>
      <c r="AP102" s="171"/>
      <c r="AQ102" s="171"/>
      <c r="AR102" s="92"/>
      <c r="AS102" s="92"/>
      <c r="AT102" s="4"/>
      <c r="AU102" s="72"/>
      <c r="AV102" s="4"/>
      <c r="AW102" s="2"/>
      <c r="AX102" s="72"/>
      <c r="AY102" s="4"/>
      <c r="AZ102" s="72"/>
    </row>
    <row r="103" spans="1:52" ht="24.75" customHeight="1">
      <c r="A103" s="210" t="s">
        <v>328</v>
      </c>
      <c r="B103" s="210" t="s">
        <v>2</v>
      </c>
      <c r="C103" s="92"/>
      <c r="D103" s="30"/>
      <c r="E103" s="101">
        <f t="shared" si="14"/>
        <v>0.66</v>
      </c>
      <c r="F103" s="99">
        <f t="shared" si="15"/>
        <v>1</v>
      </c>
      <c r="G103" s="54">
        <f t="shared" si="16"/>
        <v>1</v>
      </c>
      <c r="H103" s="54">
        <f t="shared" si="17"/>
        <v>0</v>
      </c>
      <c r="I103" s="212">
        <f t="shared" si="18"/>
        <v>1</v>
      </c>
      <c r="J103" s="169">
        <f t="shared" si="19"/>
        <v>100</v>
      </c>
      <c r="K103" s="254">
        <v>15</v>
      </c>
      <c r="L103" s="257">
        <f t="shared" si="20"/>
        <v>14.34</v>
      </c>
      <c r="M103" s="171"/>
      <c r="N103" s="171"/>
      <c r="O103" s="171"/>
      <c r="P103" s="171"/>
      <c r="Q103" s="171"/>
      <c r="R103" s="171"/>
      <c r="S103" s="171"/>
      <c r="T103" s="171"/>
      <c r="U103" s="171" t="s">
        <v>10</v>
      </c>
      <c r="V103" s="171" t="s">
        <v>201</v>
      </c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 t="s">
        <v>201</v>
      </c>
      <c r="AL103" s="171"/>
      <c r="AM103" s="171"/>
      <c r="AN103" s="171"/>
      <c r="AO103" s="171"/>
      <c r="AP103" s="171"/>
      <c r="AQ103" s="171"/>
      <c r="AR103" s="92"/>
      <c r="AS103" s="92"/>
      <c r="AT103" s="4"/>
      <c r="AU103" s="72"/>
      <c r="AV103" s="4"/>
      <c r="AW103" s="2"/>
      <c r="AX103" s="72"/>
      <c r="AY103" s="4"/>
      <c r="AZ103" s="72"/>
    </row>
    <row r="104" spans="1:52" ht="24.75" customHeight="1">
      <c r="A104" s="210" t="s">
        <v>102</v>
      </c>
      <c r="B104" s="210" t="s">
        <v>2</v>
      </c>
      <c r="C104" s="92"/>
      <c r="D104" s="30"/>
      <c r="E104" s="101">
        <f t="shared" si="14"/>
        <v>2.64</v>
      </c>
      <c r="F104" s="99">
        <f t="shared" si="15"/>
        <v>12</v>
      </c>
      <c r="G104" s="54">
        <f t="shared" si="16"/>
        <v>8</v>
      </c>
      <c r="H104" s="54">
        <f t="shared" si="17"/>
        <v>4</v>
      </c>
      <c r="I104" s="212">
        <f t="shared" si="18"/>
        <v>4</v>
      </c>
      <c r="J104" s="169">
        <f t="shared" si="19"/>
        <v>66.66666666666667</v>
      </c>
      <c r="K104" s="254">
        <v>21</v>
      </c>
      <c r="L104" s="257">
        <f t="shared" si="20"/>
        <v>18.36</v>
      </c>
      <c r="M104" s="171" t="s">
        <v>10</v>
      </c>
      <c r="N104" s="171" t="s">
        <v>10</v>
      </c>
      <c r="O104" s="171"/>
      <c r="P104" s="171" t="s">
        <v>10</v>
      </c>
      <c r="Q104" s="171" t="s">
        <v>10</v>
      </c>
      <c r="R104" s="171" t="s">
        <v>10</v>
      </c>
      <c r="S104" s="171" t="s">
        <v>11</v>
      </c>
      <c r="T104" s="171" t="s">
        <v>10</v>
      </c>
      <c r="U104" s="171" t="s">
        <v>11</v>
      </c>
      <c r="V104" s="171" t="s">
        <v>201</v>
      </c>
      <c r="W104" s="171"/>
      <c r="X104" s="171"/>
      <c r="Y104" s="171"/>
      <c r="Z104" s="171" t="s">
        <v>11</v>
      </c>
      <c r="AA104" s="171"/>
      <c r="AB104" s="171" t="s">
        <v>10</v>
      </c>
      <c r="AC104" s="171"/>
      <c r="AD104" s="171"/>
      <c r="AE104" s="171"/>
      <c r="AF104" s="171"/>
      <c r="AG104" s="171"/>
      <c r="AH104" s="171"/>
      <c r="AI104" s="171"/>
      <c r="AJ104" s="171"/>
      <c r="AK104" s="171" t="s">
        <v>201</v>
      </c>
      <c r="AL104" s="171"/>
      <c r="AM104" s="171"/>
      <c r="AN104" s="171"/>
      <c r="AO104" s="171" t="s">
        <v>10</v>
      </c>
      <c r="AP104" s="171" t="s">
        <v>11</v>
      </c>
      <c r="AQ104" s="171"/>
      <c r="AR104" s="92"/>
      <c r="AS104" s="92"/>
      <c r="AT104" s="4"/>
      <c r="AU104" s="72"/>
      <c r="AV104" s="4"/>
      <c r="AW104" s="2"/>
      <c r="AX104" s="72"/>
      <c r="AY104" s="4"/>
      <c r="AZ104" s="72"/>
    </row>
    <row r="105" spans="1:52" ht="24.75" customHeight="1">
      <c r="A105" s="219" t="s">
        <v>368</v>
      </c>
      <c r="B105" s="219" t="s">
        <v>2</v>
      </c>
      <c r="C105" s="92"/>
      <c r="D105" s="30"/>
      <c r="E105" s="101">
        <f t="shared" si="14"/>
        <v>1.32</v>
      </c>
      <c r="F105" s="99">
        <f t="shared" si="15"/>
        <v>8</v>
      </c>
      <c r="G105" s="54">
        <f t="shared" si="16"/>
        <v>5</v>
      </c>
      <c r="H105" s="54">
        <f t="shared" si="17"/>
        <v>3</v>
      </c>
      <c r="I105" s="212">
        <f t="shared" si="18"/>
        <v>2</v>
      </c>
      <c r="J105" s="169">
        <f t="shared" si="19"/>
        <v>62.5</v>
      </c>
      <c r="K105" s="254">
        <v>15</v>
      </c>
      <c r="L105" s="257">
        <f t="shared" si="20"/>
        <v>13.68</v>
      </c>
      <c r="M105" s="171"/>
      <c r="N105" s="171"/>
      <c r="O105" s="171"/>
      <c r="P105" s="171"/>
      <c r="Q105" s="171"/>
      <c r="R105" s="171"/>
      <c r="S105" s="171"/>
      <c r="T105" s="171"/>
      <c r="U105" s="171"/>
      <c r="V105" s="171" t="s">
        <v>201</v>
      </c>
      <c r="W105" s="171"/>
      <c r="X105" s="171" t="s">
        <v>10</v>
      </c>
      <c r="Y105" s="171"/>
      <c r="Z105" s="171" t="s">
        <v>10</v>
      </c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 t="s">
        <v>10</v>
      </c>
      <c r="AK105" s="171" t="s">
        <v>201</v>
      </c>
      <c r="AL105" s="171" t="s">
        <v>10</v>
      </c>
      <c r="AM105" s="171" t="s">
        <v>11</v>
      </c>
      <c r="AN105" s="171" t="s">
        <v>10</v>
      </c>
      <c r="AO105" s="171" t="s">
        <v>11</v>
      </c>
      <c r="AP105" s="171" t="s">
        <v>11</v>
      </c>
      <c r="AQ105" s="171"/>
      <c r="AR105" s="92"/>
      <c r="AS105" s="92"/>
      <c r="AT105" s="4"/>
      <c r="AU105" s="72"/>
      <c r="AV105" s="4"/>
      <c r="AW105" s="2"/>
      <c r="AX105" s="72"/>
      <c r="AY105" s="4"/>
      <c r="AZ105" s="72"/>
    </row>
    <row r="106" spans="1:52" ht="24.75" customHeight="1">
      <c r="A106" s="210" t="s">
        <v>153</v>
      </c>
      <c r="B106" s="210" t="s">
        <v>2</v>
      </c>
      <c r="C106" s="92"/>
      <c r="D106" s="30"/>
      <c r="E106" s="101">
        <f t="shared" si="14"/>
        <v>0.66</v>
      </c>
      <c r="F106" s="99">
        <f t="shared" si="15"/>
        <v>5</v>
      </c>
      <c r="G106" s="54">
        <f t="shared" si="16"/>
        <v>3</v>
      </c>
      <c r="H106" s="54">
        <f t="shared" si="17"/>
        <v>2</v>
      </c>
      <c r="I106" s="212">
        <f t="shared" si="18"/>
        <v>1</v>
      </c>
      <c r="J106" s="169">
        <f t="shared" si="19"/>
        <v>60</v>
      </c>
      <c r="K106" s="254">
        <v>15</v>
      </c>
      <c r="L106" s="257">
        <f t="shared" si="20"/>
        <v>14.34</v>
      </c>
      <c r="M106" s="171"/>
      <c r="N106" s="171"/>
      <c r="O106" s="171"/>
      <c r="P106" s="171"/>
      <c r="Q106" s="171"/>
      <c r="R106" s="171"/>
      <c r="S106" s="171"/>
      <c r="T106" s="171"/>
      <c r="U106" s="171"/>
      <c r="V106" s="171" t="s">
        <v>201</v>
      </c>
      <c r="W106" s="171"/>
      <c r="X106" s="171" t="s">
        <v>11</v>
      </c>
      <c r="Y106" s="171"/>
      <c r="Z106" s="171"/>
      <c r="AA106" s="171" t="s">
        <v>10</v>
      </c>
      <c r="AB106" s="171"/>
      <c r="AC106" s="171" t="s">
        <v>10</v>
      </c>
      <c r="AD106" s="171" t="s">
        <v>10</v>
      </c>
      <c r="AE106" s="171"/>
      <c r="AF106" s="171"/>
      <c r="AG106" s="171"/>
      <c r="AH106" s="171"/>
      <c r="AI106" s="171"/>
      <c r="AJ106" s="171"/>
      <c r="AK106" s="171" t="s">
        <v>201</v>
      </c>
      <c r="AL106" s="171" t="s">
        <v>11</v>
      </c>
      <c r="AM106" s="171"/>
      <c r="AN106" s="171"/>
      <c r="AO106" s="171"/>
      <c r="AP106" s="171"/>
      <c r="AQ106" s="171"/>
      <c r="AR106" s="92"/>
      <c r="AS106" s="92"/>
      <c r="AT106" s="4"/>
      <c r="AU106" s="72"/>
      <c r="AV106" s="4"/>
      <c r="AW106" s="2"/>
      <c r="AX106" s="72"/>
      <c r="AY106" s="4"/>
      <c r="AZ106" s="72"/>
    </row>
    <row r="107" spans="1:52" ht="24.75" customHeight="1">
      <c r="A107" s="219" t="s">
        <v>317</v>
      </c>
      <c r="B107" s="219" t="s">
        <v>2</v>
      </c>
      <c r="C107" s="213"/>
      <c r="D107" s="30"/>
      <c r="E107" s="101">
        <f t="shared" si="14"/>
        <v>-1.32</v>
      </c>
      <c r="F107" s="99">
        <f t="shared" si="15"/>
        <v>4</v>
      </c>
      <c r="G107" s="54">
        <f t="shared" si="16"/>
        <v>1</v>
      </c>
      <c r="H107" s="54">
        <f t="shared" si="17"/>
        <v>3</v>
      </c>
      <c r="I107" s="212">
        <f t="shared" si="18"/>
        <v>-2</v>
      </c>
      <c r="J107" s="169">
        <f t="shared" si="19"/>
        <v>25</v>
      </c>
      <c r="K107" s="254">
        <v>15</v>
      </c>
      <c r="L107" s="257">
        <f t="shared" si="20"/>
        <v>16.32</v>
      </c>
      <c r="M107" s="171"/>
      <c r="N107" s="171"/>
      <c r="O107" s="171"/>
      <c r="P107" s="171" t="s">
        <v>11</v>
      </c>
      <c r="Q107" s="171" t="s">
        <v>10</v>
      </c>
      <c r="R107" s="171" t="s">
        <v>11</v>
      </c>
      <c r="S107" s="171"/>
      <c r="T107" s="171"/>
      <c r="U107" s="171"/>
      <c r="V107" s="171" t="s">
        <v>201</v>
      </c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 t="s">
        <v>11</v>
      </c>
      <c r="AH107" s="171"/>
      <c r="AI107" s="171"/>
      <c r="AJ107" s="171"/>
      <c r="AK107" s="171" t="s">
        <v>201</v>
      </c>
      <c r="AL107" s="171"/>
      <c r="AM107" s="171"/>
      <c r="AN107" s="171"/>
      <c r="AO107" s="171"/>
      <c r="AP107" s="171"/>
      <c r="AQ107" s="171"/>
      <c r="AR107" s="92"/>
      <c r="AS107" s="92"/>
      <c r="AT107" s="4"/>
      <c r="AU107" s="72"/>
      <c r="AV107" s="4"/>
      <c r="AW107" s="2"/>
      <c r="AX107" s="72"/>
      <c r="AY107" s="4"/>
      <c r="AZ107" s="72"/>
    </row>
    <row r="108" spans="1:52" ht="24.75" customHeight="1">
      <c r="A108" s="258" t="s">
        <v>161</v>
      </c>
      <c r="B108" s="210" t="s">
        <v>2</v>
      </c>
      <c r="C108" s="213"/>
      <c r="D108" s="30"/>
      <c r="E108" s="101">
        <f t="shared" si="14"/>
        <v>-9.9</v>
      </c>
      <c r="F108" s="99">
        <f t="shared" si="15"/>
        <v>25</v>
      </c>
      <c r="G108" s="54">
        <f t="shared" si="16"/>
        <v>5</v>
      </c>
      <c r="H108" s="54">
        <f t="shared" si="17"/>
        <v>20</v>
      </c>
      <c r="I108" s="212">
        <f t="shared" si="18"/>
        <v>-15</v>
      </c>
      <c r="J108" s="169">
        <f t="shared" si="19"/>
        <v>20</v>
      </c>
      <c r="K108" s="254">
        <v>30</v>
      </c>
      <c r="L108" s="257">
        <f t="shared" si="20"/>
        <v>39.9</v>
      </c>
      <c r="M108" s="171" t="s">
        <v>11</v>
      </c>
      <c r="N108" s="171" t="s">
        <v>11</v>
      </c>
      <c r="O108" s="171" t="s">
        <v>11</v>
      </c>
      <c r="P108" s="171" t="s">
        <v>10</v>
      </c>
      <c r="Q108" s="171" t="s">
        <v>11</v>
      </c>
      <c r="R108" s="171" t="s">
        <v>11</v>
      </c>
      <c r="S108" s="171" t="s">
        <v>11</v>
      </c>
      <c r="T108" s="171"/>
      <c r="U108" s="171"/>
      <c r="V108" s="171" t="s">
        <v>201</v>
      </c>
      <c r="W108" s="171" t="s">
        <v>11</v>
      </c>
      <c r="X108" s="171" t="s">
        <v>11</v>
      </c>
      <c r="Y108" s="171" t="s">
        <v>11</v>
      </c>
      <c r="Z108" s="171" t="s">
        <v>11</v>
      </c>
      <c r="AA108" s="171"/>
      <c r="AB108" s="171" t="s">
        <v>11</v>
      </c>
      <c r="AC108" s="171" t="s">
        <v>11</v>
      </c>
      <c r="AD108" s="171" t="s">
        <v>11</v>
      </c>
      <c r="AE108" s="171" t="s">
        <v>11</v>
      </c>
      <c r="AF108" s="171" t="s">
        <v>10</v>
      </c>
      <c r="AG108" s="171" t="s">
        <v>11</v>
      </c>
      <c r="AH108" s="171" t="s">
        <v>10</v>
      </c>
      <c r="AI108" s="171" t="s">
        <v>11</v>
      </c>
      <c r="AJ108" s="171" t="s">
        <v>11</v>
      </c>
      <c r="AK108" s="171" t="s">
        <v>201</v>
      </c>
      <c r="AL108" s="171" t="s">
        <v>11</v>
      </c>
      <c r="AM108" s="171" t="s">
        <v>10</v>
      </c>
      <c r="AN108" s="171" t="s">
        <v>11</v>
      </c>
      <c r="AO108" s="171" t="s">
        <v>11</v>
      </c>
      <c r="AP108" s="171" t="s">
        <v>10</v>
      </c>
      <c r="AQ108" s="171"/>
      <c r="AR108" s="92"/>
      <c r="AS108" s="92"/>
      <c r="AT108" s="4"/>
      <c r="AU108" s="72"/>
      <c r="AV108" s="4"/>
      <c r="AW108" s="2"/>
      <c r="AX108" s="72"/>
      <c r="AY108" s="4"/>
      <c r="AZ108" s="72"/>
    </row>
    <row r="109" spans="1:52" ht="24.75" customHeight="1">
      <c r="A109" s="210" t="s">
        <v>103</v>
      </c>
      <c r="B109" s="210" t="s">
        <v>2</v>
      </c>
      <c r="C109" s="214"/>
      <c r="D109" s="30"/>
      <c r="E109" s="101">
        <f t="shared" si="14"/>
        <v>-2.64</v>
      </c>
      <c r="F109" s="99">
        <f t="shared" si="15"/>
        <v>12</v>
      </c>
      <c r="G109" s="54">
        <f t="shared" si="16"/>
        <v>4</v>
      </c>
      <c r="H109" s="54">
        <f t="shared" si="17"/>
        <v>8</v>
      </c>
      <c r="I109" s="212">
        <f t="shared" si="18"/>
        <v>-4</v>
      </c>
      <c r="J109" s="169">
        <f t="shared" si="19"/>
        <v>33.333333333333336</v>
      </c>
      <c r="K109" s="254">
        <v>26</v>
      </c>
      <c r="L109" s="257">
        <f t="shared" si="20"/>
        <v>28.64</v>
      </c>
      <c r="M109" s="171"/>
      <c r="N109" s="171" t="s">
        <v>10</v>
      </c>
      <c r="O109" s="171"/>
      <c r="P109" s="171"/>
      <c r="Q109" s="171"/>
      <c r="R109" s="171"/>
      <c r="S109" s="171"/>
      <c r="T109" s="171" t="s">
        <v>10</v>
      </c>
      <c r="U109" s="171" t="s">
        <v>11</v>
      </c>
      <c r="V109" s="171" t="s">
        <v>201</v>
      </c>
      <c r="W109" s="171" t="s">
        <v>11</v>
      </c>
      <c r="X109" s="171"/>
      <c r="Y109" s="171" t="s">
        <v>11</v>
      </c>
      <c r="Z109" s="171"/>
      <c r="AA109" s="171" t="s">
        <v>10</v>
      </c>
      <c r="AB109" s="171"/>
      <c r="AC109" s="171" t="s">
        <v>11</v>
      </c>
      <c r="AD109" s="171" t="s">
        <v>10</v>
      </c>
      <c r="AE109" s="171" t="s">
        <v>11</v>
      </c>
      <c r="AF109" s="171"/>
      <c r="AG109" s="171" t="s">
        <v>11</v>
      </c>
      <c r="AH109" s="171"/>
      <c r="AI109" s="171" t="s">
        <v>11</v>
      </c>
      <c r="AJ109" s="171" t="s">
        <v>11</v>
      </c>
      <c r="AK109" s="171" t="s">
        <v>201</v>
      </c>
      <c r="AL109" s="171"/>
      <c r="AM109" s="171"/>
      <c r="AN109" s="171"/>
      <c r="AO109" s="171"/>
      <c r="AP109" s="171"/>
      <c r="AQ109" s="171"/>
      <c r="AR109" s="92"/>
      <c r="AS109" s="92"/>
      <c r="AT109" s="4"/>
      <c r="AU109" s="72"/>
      <c r="AV109" s="4"/>
      <c r="AW109" s="2"/>
      <c r="AX109" s="72"/>
      <c r="AY109" s="4"/>
      <c r="AZ109" s="72"/>
    </row>
    <row r="110" spans="1:52" ht="24.75" customHeight="1">
      <c r="A110" s="219" t="s">
        <v>332</v>
      </c>
      <c r="B110" s="219" t="s">
        <v>2</v>
      </c>
      <c r="C110" s="214"/>
      <c r="D110" s="30"/>
      <c r="E110" s="101">
        <f aca="true" t="shared" si="21" ref="E110:E141">I110*0.66</f>
        <v>-0.66</v>
      </c>
      <c r="F110" s="99">
        <f aca="true" t="shared" si="22" ref="F110:F141">G110+H110</f>
        <v>3</v>
      </c>
      <c r="G110" s="54">
        <f aca="true" t="shared" si="23" ref="G110:G141">COUNTIF(M110:AP110,"W")</f>
        <v>1</v>
      </c>
      <c r="H110" s="54">
        <f aca="true" t="shared" si="24" ref="H110:H141">COUNTIF(M110:AP110,"L")</f>
        <v>2</v>
      </c>
      <c r="I110" s="212">
        <f aca="true" t="shared" si="25" ref="I110:I141">G110-H110</f>
        <v>-1</v>
      </c>
      <c r="J110" s="169">
        <f aca="true" t="shared" si="26" ref="J110:J141">SUM(G110/F110%)</f>
        <v>33.333333333333336</v>
      </c>
      <c r="K110" s="254">
        <v>15</v>
      </c>
      <c r="L110" s="257">
        <f aca="true" t="shared" si="27" ref="L110:L141">K110-E110</f>
        <v>15.66</v>
      </c>
      <c r="M110" s="171"/>
      <c r="N110" s="171"/>
      <c r="O110" s="171"/>
      <c r="P110" s="171"/>
      <c r="Q110" s="171"/>
      <c r="R110" s="171"/>
      <c r="S110" s="171"/>
      <c r="T110" s="171"/>
      <c r="U110" s="171"/>
      <c r="V110" s="171" t="s">
        <v>201</v>
      </c>
      <c r="W110" s="171" t="s">
        <v>11</v>
      </c>
      <c r="X110" s="171"/>
      <c r="Y110" s="171"/>
      <c r="Z110" s="171"/>
      <c r="AA110" s="171"/>
      <c r="AB110" s="171"/>
      <c r="AC110" s="171"/>
      <c r="AD110" s="171"/>
      <c r="AE110" s="171" t="s">
        <v>10</v>
      </c>
      <c r="AF110" s="171" t="s">
        <v>11</v>
      </c>
      <c r="AG110" s="171"/>
      <c r="AH110" s="171"/>
      <c r="AI110" s="171"/>
      <c r="AJ110" s="171"/>
      <c r="AK110" s="171" t="s">
        <v>201</v>
      </c>
      <c r="AL110" s="171"/>
      <c r="AM110" s="171"/>
      <c r="AN110" s="171"/>
      <c r="AO110" s="171"/>
      <c r="AP110" s="171"/>
      <c r="AQ110" s="171"/>
      <c r="AR110" s="92"/>
      <c r="AS110" s="92"/>
      <c r="AT110" s="4"/>
      <c r="AU110" s="72"/>
      <c r="AV110" s="4"/>
      <c r="AW110" s="2"/>
      <c r="AX110" s="72"/>
      <c r="AY110" s="4"/>
      <c r="AZ110" s="72"/>
    </row>
    <row r="111" spans="1:52" ht="24.75" customHeight="1">
      <c r="A111" s="219" t="s">
        <v>375</v>
      </c>
      <c r="B111" s="219" t="s">
        <v>2</v>
      </c>
      <c r="C111" s="214"/>
      <c r="D111" s="30"/>
      <c r="E111" s="101">
        <f t="shared" si="21"/>
        <v>-0.66</v>
      </c>
      <c r="F111" s="99">
        <f t="shared" si="22"/>
        <v>1</v>
      </c>
      <c r="G111" s="54">
        <f t="shared" si="23"/>
        <v>0</v>
      </c>
      <c r="H111" s="54">
        <f t="shared" si="24"/>
        <v>1</v>
      </c>
      <c r="I111" s="212">
        <f t="shared" si="25"/>
        <v>-1</v>
      </c>
      <c r="J111" s="169">
        <f t="shared" si="26"/>
        <v>0</v>
      </c>
      <c r="K111" s="254">
        <v>15</v>
      </c>
      <c r="L111" s="257">
        <f t="shared" si="27"/>
        <v>15.66</v>
      </c>
      <c r="M111" s="171"/>
      <c r="N111" s="171"/>
      <c r="O111" s="171"/>
      <c r="P111" s="171"/>
      <c r="Q111" s="171"/>
      <c r="R111" s="171"/>
      <c r="S111" s="171"/>
      <c r="T111" s="171"/>
      <c r="U111" s="171"/>
      <c r="V111" s="171" t="s">
        <v>201</v>
      </c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 t="s">
        <v>201</v>
      </c>
      <c r="AL111" s="171"/>
      <c r="AM111" s="171"/>
      <c r="AN111" s="171" t="s">
        <v>11</v>
      </c>
      <c r="AO111" s="171"/>
      <c r="AP111" s="171"/>
      <c r="AQ111" s="171"/>
      <c r="AR111" s="92"/>
      <c r="AS111" s="92"/>
      <c r="AT111" s="4"/>
      <c r="AU111" s="72"/>
      <c r="AV111" s="4"/>
      <c r="AW111" s="2"/>
      <c r="AX111" s="72"/>
      <c r="AY111" s="4"/>
      <c r="AZ111" s="72"/>
    </row>
    <row r="112" spans="1:52" ht="24.75" customHeight="1">
      <c r="A112" s="210" t="s">
        <v>160</v>
      </c>
      <c r="B112" s="210" t="s">
        <v>2</v>
      </c>
      <c r="C112" s="214"/>
      <c r="D112" s="30"/>
      <c r="E112" s="101">
        <f t="shared" si="21"/>
        <v>0.66</v>
      </c>
      <c r="F112" s="99">
        <f t="shared" si="22"/>
        <v>1</v>
      </c>
      <c r="G112" s="54">
        <f t="shared" si="23"/>
        <v>1</v>
      </c>
      <c r="H112" s="54">
        <f t="shared" si="24"/>
        <v>0</v>
      </c>
      <c r="I112" s="212">
        <f t="shared" si="25"/>
        <v>1</v>
      </c>
      <c r="J112" s="169">
        <f t="shared" si="26"/>
        <v>100</v>
      </c>
      <c r="K112" s="254">
        <v>11</v>
      </c>
      <c r="L112" s="257">
        <f t="shared" si="27"/>
        <v>10.34</v>
      </c>
      <c r="M112" s="171"/>
      <c r="N112" s="171"/>
      <c r="O112" s="171" t="s">
        <v>10</v>
      </c>
      <c r="P112" s="171"/>
      <c r="Q112" s="171"/>
      <c r="R112" s="171"/>
      <c r="S112" s="171"/>
      <c r="T112" s="171"/>
      <c r="U112" s="171"/>
      <c r="V112" s="171" t="s">
        <v>201</v>
      </c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 t="s">
        <v>201</v>
      </c>
      <c r="AL112" s="171"/>
      <c r="AM112" s="171"/>
      <c r="AN112" s="171"/>
      <c r="AO112" s="171"/>
      <c r="AP112" s="171"/>
      <c r="AQ112" s="171"/>
      <c r="AR112" s="92"/>
      <c r="AS112" s="92"/>
      <c r="AT112" s="4"/>
      <c r="AU112" s="72"/>
      <c r="AV112" s="4"/>
      <c r="AW112" s="2"/>
      <c r="AX112" s="72"/>
      <c r="AY112" s="4"/>
      <c r="AZ112" s="72"/>
    </row>
    <row r="113" spans="1:52" ht="24.75" customHeight="1">
      <c r="A113" s="219" t="s">
        <v>312</v>
      </c>
      <c r="B113" s="219" t="s">
        <v>2</v>
      </c>
      <c r="C113" s="214"/>
      <c r="D113" s="30"/>
      <c r="E113" s="101">
        <f t="shared" si="21"/>
        <v>0</v>
      </c>
      <c r="F113" s="99">
        <f t="shared" si="22"/>
        <v>26</v>
      </c>
      <c r="G113" s="54">
        <f t="shared" si="23"/>
        <v>13</v>
      </c>
      <c r="H113" s="54">
        <f t="shared" si="24"/>
        <v>13</v>
      </c>
      <c r="I113" s="212">
        <f t="shared" si="25"/>
        <v>0</v>
      </c>
      <c r="J113" s="169">
        <f t="shared" si="26"/>
        <v>50</v>
      </c>
      <c r="K113" s="254">
        <v>21</v>
      </c>
      <c r="L113" s="257">
        <f t="shared" si="27"/>
        <v>21</v>
      </c>
      <c r="M113" s="171" t="s">
        <v>11</v>
      </c>
      <c r="N113" s="171" t="s">
        <v>10</v>
      </c>
      <c r="O113" s="171" t="s">
        <v>11</v>
      </c>
      <c r="P113" s="171" t="s">
        <v>10</v>
      </c>
      <c r="Q113" s="171" t="s">
        <v>11</v>
      </c>
      <c r="R113" s="171" t="s">
        <v>11</v>
      </c>
      <c r="S113" s="171" t="s">
        <v>11</v>
      </c>
      <c r="T113" s="171"/>
      <c r="U113" s="171" t="s">
        <v>11</v>
      </c>
      <c r="V113" s="171" t="s">
        <v>201</v>
      </c>
      <c r="W113" s="171" t="s">
        <v>11</v>
      </c>
      <c r="X113" s="171" t="s">
        <v>11</v>
      </c>
      <c r="Y113" s="171" t="s">
        <v>10</v>
      </c>
      <c r="Z113" s="171" t="s">
        <v>10</v>
      </c>
      <c r="AA113" s="171" t="s">
        <v>11</v>
      </c>
      <c r="AB113" s="171" t="s">
        <v>10</v>
      </c>
      <c r="AC113" s="171" t="s">
        <v>10</v>
      </c>
      <c r="AD113" s="171" t="s">
        <v>11</v>
      </c>
      <c r="AE113" s="171" t="s">
        <v>10</v>
      </c>
      <c r="AF113" s="171" t="s">
        <v>10</v>
      </c>
      <c r="AG113" s="171" t="s">
        <v>11</v>
      </c>
      <c r="AH113" s="171" t="s">
        <v>11</v>
      </c>
      <c r="AI113" s="171" t="s">
        <v>10</v>
      </c>
      <c r="AJ113" s="171" t="s">
        <v>11</v>
      </c>
      <c r="AK113" s="171" t="s">
        <v>201</v>
      </c>
      <c r="AL113" s="171" t="s">
        <v>10</v>
      </c>
      <c r="AM113" s="171" t="s">
        <v>10</v>
      </c>
      <c r="AN113" s="171" t="s">
        <v>10</v>
      </c>
      <c r="AO113" s="171" t="s">
        <v>10</v>
      </c>
      <c r="AP113" s="171"/>
      <c r="AQ113" s="171"/>
      <c r="AR113" s="92"/>
      <c r="AS113" s="92"/>
      <c r="AT113" s="4"/>
      <c r="AU113" s="72"/>
      <c r="AV113" s="4"/>
      <c r="AW113" s="2"/>
      <c r="AX113" s="72"/>
      <c r="AY113" s="4"/>
      <c r="AZ113" s="72"/>
    </row>
    <row r="114" spans="1:52" ht="24.75" customHeight="1">
      <c r="A114" s="210" t="s">
        <v>233</v>
      </c>
      <c r="B114" s="210" t="s">
        <v>2</v>
      </c>
      <c r="C114" s="213"/>
      <c r="D114" s="30"/>
      <c r="E114" s="101">
        <f t="shared" si="21"/>
        <v>1.98</v>
      </c>
      <c r="F114" s="99">
        <f t="shared" si="22"/>
        <v>3</v>
      </c>
      <c r="G114" s="54">
        <f t="shared" si="23"/>
        <v>3</v>
      </c>
      <c r="H114" s="54">
        <f t="shared" si="24"/>
        <v>0</v>
      </c>
      <c r="I114" s="212">
        <f t="shared" si="25"/>
        <v>3</v>
      </c>
      <c r="J114" s="169">
        <f t="shared" si="26"/>
        <v>100</v>
      </c>
      <c r="K114" s="254">
        <v>14</v>
      </c>
      <c r="L114" s="257">
        <f t="shared" si="27"/>
        <v>12.02</v>
      </c>
      <c r="M114" s="171"/>
      <c r="N114" s="171"/>
      <c r="O114" s="171" t="s">
        <v>10</v>
      </c>
      <c r="P114" s="171"/>
      <c r="Q114" s="171"/>
      <c r="R114" s="171"/>
      <c r="S114" s="171"/>
      <c r="T114" s="171" t="s">
        <v>10</v>
      </c>
      <c r="U114" s="171"/>
      <c r="V114" s="171" t="s">
        <v>201</v>
      </c>
      <c r="W114" s="171" t="s">
        <v>10</v>
      </c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 t="s">
        <v>201</v>
      </c>
      <c r="AL114" s="171"/>
      <c r="AM114" s="171"/>
      <c r="AN114" s="171"/>
      <c r="AO114" s="171"/>
      <c r="AP114" s="171"/>
      <c r="AQ114" s="171"/>
      <c r="AR114" s="92"/>
      <c r="AS114" s="92"/>
      <c r="AT114" s="4"/>
      <c r="AU114" s="72"/>
      <c r="AV114" s="4"/>
      <c r="AW114" s="2"/>
      <c r="AX114" s="72"/>
      <c r="AY114" s="4"/>
      <c r="AZ114" s="72"/>
    </row>
    <row r="115" spans="1:52" ht="24.75" customHeight="1">
      <c r="A115" s="219" t="s">
        <v>108</v>
      </c>
      <c r="B115" s="219" t="s">
        <v>2</v>
      </c>
      <c r="C115" s="213"/>
      <c r="D115" s="30"/>
      <c r="E115" s="101">
        <f t="shared" si="21"/>
        <v>-3.3000000000000003</v>
      </c>
      <c r="F115" s="99">
        <f t="shared" si="22"/>
        <v>9</v>
      </c>
      <c r="G115" s="54">
        <f t="shared" si="23"/>
        <v>2</v>
      </c>
      <c r="H115" s="54">
        <f t="shared" si="24"/>
        <v>7</v>
      </c>
      <c r="I115" s="212">
        <f t="shared" si="25"/>
        <v>-5</v>
      </c>
      <c r="J115" s="169">
        <f t="shared" si="26"/>
        <v>22.22222222222222</v>
      </c>
      <c r="K115" s="254">
        <v>23</v>
      </c>
      <c r="L115" s="257">
        <f t="shared" si="27"/>
        <v>26.3</v>
      </c>
      <c r="M115" s="171"/>
      <c r="N115" s="171"/>
      <c r="O115" s="171"/>
      <c r="P115" s="171"/>
      <c r="Q115" s="171"/>
      <c r="R115" s="171"/>
      <c r="S115" s="171"/>
      <c r="T115" s="171"/>
      <c r="U115" s="171"/>
      <c r="V115" s="171" t="s">
        <v>201</v>
      </c>
      <c r="W115" s="171"/>
      <c r="X115" s="171" t="s">
        <v>11</v>
      </c>
      <c r="Y115" s="171"/>
      <c r="Z115" s="171" t="s">
        <v>11</v>
      </c>
      <c r="AA115" s="171"/>
      <c r="AB115" s="171"/>
      <c r="AC115" s="171"/>
      <c r="AD115" s="171"/>
      <c r="AE115" s="171"/>
      <c r="AF115" s="171" t="s">
        <v>11</v>
      </c>
      <c r="AG115" s="171"/>
      <c r="AH115" s="171" t="s">
        <v>10</v>
      </c>
      <c r="AI115" s="171"/>
      <c r="AJ115" s="171" t="s">
        <v>11</v>
      </c>
      <c r="AK115" s="171" t="s">
        <v>201</v>
      </c>
      <c r="AL115" s="171"/>
      <c r="AM115" s="171" t="s">
        <v>11</v>
      </c>
      <c r="AN115" s="171" t="s">
        <v>10</v>
      </c>
      <c r="AO115" s="171" t="s">
        <v>11</v>
      </c>
      <c r="AP115" s="171" t="s">
        <v>11</v>
      </c>
      <c r="AQ115" s="171"/>
      <c r="AR115" s="92"/>
      <c r="AS115" s="92"/>
      <c r="AT115" s="4"/>
      <c r="AU115" s="72"/>
      <c r="AV115" s="4"/>
      <c r="AW115" s="2"/>
      <c r="AX115" s="72"/>
      <c r="AY115" s="4"/>
      <c r="AZ115" s="72"/>
    </row>
    <row r="116" spans="1:52" ht="24.75" customHeight="1">
      <c r="A116" s="210" t="s">
        <v>230</v>
      </c>
      <c r="B116" s="210" t="s">
        <v>2</v>
      </c>
      <c r="C116" s="214"/>
      <c r="D116" s="30"/>
      <c r="E116" s="101">
        <f t="shared" si="21"/>
        <v>-0.66</v>
      </c>
      <c r="F116" s="99">
        <f t="shared" si="22"/>
        <v>1</v>
      </c>
      <c r="G116" s="54">
        <f t="shared" si="23"/>
        <v>0</v>
      </c>
      <c r="H116" s="54">
        <f t="shared" si="24"/>
        <v>1</v>
      </c>
      <c r="I116" s="212">
        <f t="shared" si="25"/>
        <v>-1</v>
      </c>
      <c r="J116" s="169">
        <f t="shared" si="26"/>
        <v>0</v>
      </c>
      <c r="K116" s="254">
        <v>15</v>
      </c>
      <c r="L116" s="257">
        <f t="shared" si="27"/>
        <v>15.66</v>
      </c>
      <c r="M116" s="171"/>
      <c r="N116" s="171"/>
      <c r="O116" s="171"/>
      <c r="P116" s="171"/>
      <c r="Q116" s="171"/>
      <c r="R116" s="171"/>
      <c r="S116" s="171"/>
      <c r="T116" s="171" t="s">
        <v>11</v>
      </c>
      <c r="U116" s="171"/>
      <c r="V116" s="171" t="s">
        <v>201</v>
      </c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 t="s">
        <v>201</v>
      </c>
      <c r="AL116" s="171"/>
      <c r="AM116" s="171"/>
      <c r="AN116" s="171"/>
      <c r="AO116" s="171"/>
      <c r="AP116" s="171"/>
      <c r="AQ116" s="171"/>
      <c r="AR116" s="92"/>
      <c r="AS116" s="92"/>
      <c r="AT116" s="4"/>
      <c r="AU116" s="72"/>
      <c r="AV116" s="4"/>
      <c r="AW116" s="2"/>
      <c r="AX116" s="72"/>
      <c r="AY116" s="4"/>
      <c r="AZ116" s="72"/>
    </row>
    <row r="117" spans="1:52" ht="24.75" customHeight="1">
      <c r="A117" s="210" t="s">
        <v>104</v>
      </c>
      <c r="B117" s="210" t="s">
        <v>2</v>
      </c>
      <c r="C117" s="214"/>
      <c r="D117" s="30"/>
      <c r="E117" s="101">
        <f t="shared" si="21"/>
        <v>-1.98</v>
      </c>
      <c r="F117" s="99">
        <f t="shared" si="22"/>
        <v>7</v>
      </c>
      <c r="G117" s="54">
        <f t="shared" si="23"/>
        <v>2</v>
      </c>
      <c r="H117" s="54">
        <f t="shared" si="24"/>
        <v>5</v>
      </c>
      <c r="I117" s="212">
        <f t="shared" si="25"/>
        <v>-3</v>
      </c>
      <c r="J117" s="169">
        <f t="shared" si="26"/>
        <v>28.57142857142857</v>
      </c>
      <c r="K117" s="254">
        <v>14</v>
      </c>
      <c r="L117" s="257">
        <f t="shared" si="27"/>
        <v>15.98</v>
      </c>
      <c r="M117" s="171" t="s">
        <v>10</v>
      </c>
      <c r="N117" s="171" t="s">
        <v>11</v>
      </c>
      <c r="O117" s="171" t="s">
        <v>11</v>
      </c>
      <c r="P117" s="171" t="s">
        <v>10</v>
      </c>
      <c r="Q117" s="171" t="s">
        <v>11</v>
      </c>
      <c r="R117" s="171" t="s">
        <v>11</v>
      </c>
      <c r="S117" s="171" t="s">
        <v>11</v>
      </c>
      <c r="T117" s="171"/>
      <c r="U117" s="171"/>
      <c r="V117" s="171" t="s">
        <v>201</v>
      </c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 t="s">
        <v>201</v>
      </c>
      <c r="AL117" s="171"/>
      <c r="AM117" s="171"/>
      <c r="AN117" s="171"/>
      <c r="AO117" s="171"/>
      <c r="AP117" s="171"/>
      <c r="AQ117" s="171"/>
      <c r="AR117" s="92"/>
      <c r="AS117" s="92"/>
      <c r="AT117" s="4"/>
      <c r="AU117" s="72"/>
      <c r="AV117" s="4"/>
      <c r="AW117" s="2"/>
      <c r="AX117" s="72"/>
      <c r="AY117" s="4"/>
      <c r="AZ117" s="72"/>
    </row>
    <row r="118" spans="1:52" ht="24.75" customHeight="1">
      <c r="A118" s="210" t="s">
        <v>204</v>
      </c>
      <c r="B118" s="210" t="s">
        <v>2</v>
      </c>
      <c r="C118" s="214"/>
      <c r="D118" s="30"/>
      <c r="E118" s="101">
        <f t="shared" si="21"/>
        <v>0</v>
      </c>
      <c r="F118" s="99">
        <f t="shared" si="22"/>
        <v>10</v>
      </c>
      <c r="G118" s="54">
        <f t="shared" si="23"/>
        <v>5</v>
      </c>
      <c r="H118" s="54">
        <f t="shared" si="24"/>
        <v>5</v>
      </c>
      <c r="I118" s="212">
        <f t="shared" si="25"/>
        <v>0</v>
      </c>
      <c r="J118" s="169">
        <f t="shared" si="26"/>
        <v>50</v>
      </c>
      <c r="K118" s="254">
        <v>15</v>
      </c>
      <c r="L118" s="257">
        <f t="shared" si="27"/>
        <v>15</v>
      </c>
      <c r="M118" s="171"/>
      <c r="N118" s="171"/>
      <c r="O118" s="171"/>
      <c r="P118" s="171"/>
      <c r="Q118" s="171"/>
      <c r="R118" s="171"/>
      <c r="S118" s="171"/>
      <c r="T118" s="171"/>
      <c r="U118" s="171"/>
      <c r="V118" s="171" t="s">
        <v>201</v>
      </c>
      <c r="W118" s="171"/>
      <c r="X118" s="171"/>
      <c r="Y118" s="171" t="s">
        <v>11</v>
      </c>
      <c r="Z118" s="171"/>
      <c r="AA118" s="171" t="s">
        <v>10</v>
      </c>
      <c r="AB118" s="171"/>
      <c r="AC118" s="171" t="s">
        <v>11</v>
      </c>
      <c r="AD118" s="171" t="s">
        <v>10</v>
      </c>
      <c r="AE118" s="171" t="s">
        <v>10</v>
      </c>
      <c r="AF118" s="171" t="s">
        <v>10</v>
      </c>
      <c r="AG118" s="171"/>
      <c r="AH118" s="171" t="s">
        <v>10</v>
      </c>
      <c r="AI118" s="171" t="s">
        <v>11</v>
      </c>
      <c r="AJ118" s="171"/>
      <c r="AK118" s="171" t="s">
        <v>201</v>
      </c>
      <c r="AL118" s="171" t="s">
        <v>11</v>
      </c>
      <c r="AM118" s="171" t="s">
        <v>11</v>
      </c>
      <c r="AN118" s="171"/>
      <c r="AO118" s="171"/>
      <c r="AP118" s="171"/>
      <c r="AQ118" s="171"/>
      <c r="AR118" s="92"/>
      <c r="AS118" s="92"/>
      <c r="AT118" s="4"/>
      <c r="AU118" s="72"/>
      <c r="AV118" s="4"/>
      <c r="AW118" s="2"/>
      <c r="AX118" s="72"/>
      <c r="AY118" s="4"/>
      <c r="AZ118" s="72"/>
    </row>
    <row r="119" spans="1:52" ht="24.75" customHeight="1">
      <c r="A119" s="219" t="s">
        <v>312</v>
      </c>
      <c r="B119" s="219" t="s">
        <v>365</v>
      </c>
      <c r="C119" s="214"/>
      <c r="D119" s="30"/>
      <c r="E119" s="101">
        <f t="shared" si="21"/>
        <v>-0.66</v>
      </c>
      <c r="F119" s="99">
        <f t="shared" si="22"/>
        <v>1</v>
      </c>
      <c r="G119" s="54">
        <f t="shared" si="23"/>
        <v>0</v>
      </c>
      <c r="H119" s="54">
        <f t="shared" si="24"/>
        <v>1</v>
      </c>
      <c r="I119" s="212">
        <f t="shared" si="25"/>
        <v>-1</v>
      </c>
      <c r="J119" s="169">
        <f t="shared" si="26"/>
        <v>0</v>
      </c>
      <c r="K119" s="254">
        <v>21</v>
      </c>
      <c r="L119" s="257">
        <f t="shared" si="27"/>
        <v>21.66</v>
      </c>
      <c r="M119" s="171"/>
      <c r="N119" s="171"/>
      <c r="O119" s="171"/>
      <c r="P119" s="171"/>
      <c r="Q119" s="171"/>
      <c r="R119" s="171"/>
      <c r="S119" s="171"/>
      <c r="T119" s="171"/>
      <c r="U119" s="171"/>
      <c r="V119" s="171" t="s">
        <v>201</v>
      </c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 t="s">
        <v>11</v>
      </c>
      <c r="AJ119" s="171"/>
      <c r="AK119" s="171" t="s">
        <v>201</v>
      </c>
      <c r="AL119" s="171"/>
      <c r="AM119" s="171"/>
      <c r="AN119" s="171"/>
      <c r="AO119" s="171"/>
      <c r="AP119" s="171"/>
      <c r="AQ119" s="171"/>
      <c r="AR119" s="92"/>
      <c r="AS119" s="92"/>
      <c r="AT119" s="4"/>
      <c r="AU119" s="72"/>
      <c r="AV119" s="4"/>
      <c r="AW119" s="2"/>
      <c r="AX119" s="72"/>
      <c r="AY119" s="4"/>
      <c r="AZ119" s="72"/>
    </row>
    <row r="120" spans="1:52" ht="24.75" customHeight="1">
      <c r="A120" s="219" t="s">
        <v>355</v>
      </c>
      <c r="B120" s="219" t="s">
        <v>307</v>
      </c>
      <c r="C120" s="214"/>
      <c r="D120" s="30"/>
      <c r="E120" s="101">
        <f t="shared" si="21"/>
        <v>0.66</v>
      </c>
      <c r="F120" s="99">
        <f t="shared" si="22"/>
        <v>1</v>
      </c>
      <c r="G120" s="54">
        <f t="shared" si="23"/>
        <v>1</v>
      </c>
      <c r="H120" s="54">
        <f t="shared" si="24"/>
        <v>0</v>
      </c>
      <c r="I120" s="212">
        <f t="shared" si="25"/>
        <v>1</v>
      </c>
      <c r="J120" s="169">
        <f t="shared" si="26"/>
        <v>100</v>
      </c>
      <c r="K120" s="254">
        <v>15</v>
      </c>
      <c r="L120" s="257">
        <f t="shared" si="27"/>
        <v>14.34</v>
      </c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 t="s">
        <v>201</v>
      </c>
      <c r="AB120" s="171"/>
      <c r="AC120" s="171"/>
      <c r="AD120" s="171"/>
      <c r="AE120" s="171"/>
      <c r="AF120" s="171" t="s">
        <v>10</v>
      </c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 t="s">
        <v>201</v>
      </c>
      <c r="AQ120" s="171"/>
      <c r="AR120" s="92"/>
      <c r="AS120" s="92"/>
      <c r="AT120" s="4"/>
      <c r="AU120" s="72"/>
      <c r="AV120" s="4"/>
      <c r="AW120" s="2"/>
      <c r="AX120" s="72"/>
      <c r="AY120" s="72"/>
      <c r="AZ120" s="72"/>
    </row>
    <row r="121" spans="1:52" ht="24.75" customHeight="1">
      <c r="A121" s="210" t="s">
        <v>140</v>
      </c>
      <c r="B121" s="210" t="s">
        <v>307</v>
      </c>
      <c r="C121" s="214"/>
      <c r="D121" s="30"/>
      <c r="E121" s="101">
        <f t="shared" si="21"/>
        <v>6.6000000000000005</v>
      </c>
      <c r="F121" s="99">
        <f t="shared" si="22"/>
        <v>26</v>
      </c>
      <c r="G121" s="54">
        <f t="shared" si="23"/>
        <v>18</v>
      </c>
      <c r="H121" s="54">
        <f t="shared" si="24"/>
        <v>8</v>
      </c>
      <c r="I121" s="212">
        <f t="shared" si="25"/>
        <v>10</v>
      </c>
      <c r="J121" s="169">
        <f t="shared" si="26"/>
        <v>69.23076923076923</v>
      </c>
      <c r="K121" s="254">
        <v>-8</v>
      </c>
      <c r="L121" s="257">
        <f t="shared" si="27"/>
        <v>-14.600000000000001</v>
      </c>
      <c r="M121" s="171" t="s">
        <v>11</v>
      </c>
      <c r="N121" s="171" t="s">
        <v>11</v>
      </c>
      <c r="O121" s="171" t="s">
        <v>10</v>
      </c>
      <c r="P121" s="171" t="s">
        <v>11</v>
      </c>
      <c r="Q121" s="171" t="s">
        <v>10</v>
      </c>
      <c r="R121" s="171" t="s">
        <v>10</v>
      </c>
      <c r="S121" s="171" t="s">
        <v>10</v>
      </c>
      <c r="T121" s="171" t="s">
        <v>11</v>
      </c>
      <c r="U121" s="171" t="s">
        <v>10</v>
      </c>
      <c r="V121" s="171" t="s">
        <v>10</v>
      </c>
      <c r="W121" s="171" t="s">
        <v>10</v>
      </c>
      <c r="X121" s="171"/>
      <c r="Y121" s="171"/>
      <c r="Z121" s="171" t="s">
        <v>10</v>
      </c>
      <c r="AA121" s="171" t="s">
        <v>201</v>
      </c>
      <c r="AB121" s="171" t="s">
        <v>11</v>
      </c>
      <c r="AC121" s="171" t="s">
        <v>10</v>
      </c>
      <c r="AD121" s="171" t="s">
        <v>10</v>
      </c>
      <c r="AE121" s="171" t="s">
        <v>10</v>
      </c>
      <c r="AF121" s="171" t="s">
        <v>10</v>
      </c>
      <c r="AG121" s="171" t="s">
        <v>11</v>
      </c>
      <c r="AH121" s="171" t="s">
        <v>11</v>
      </c>
      <c r="AI121" s="171" t="s">
        <v>10</v>
      </c>
      <c r="AJ121" s="171" t="s">
        <v>10</v>
      </c>
      <c r="AK121" s="171" t="s">
        <v>11</v>
      </c>
      <c r="AL121" s="171" t="s">
        <v>10</v>
      </c>
      <c r="AM121" s="171" t="s">
        <v>10</v>
      </c>
      <c r="AN121" s="171" t="s">
        <v>10</v>
      </c>
      <c r="AO121" s="171" t="s">
        <v>10</v>
      </c>
      <c r="AP121" s="171" t="s">
        <v>201</v>
      </c>
      <c r="AQ121" s="171"/>
      <c r="AR121" s="92"/>
      <c r="AS121" s="92"/>
      <c r="AT121" s="4"/>
      <c r="AU121" s="72"/>
      <c r="AV121" s="4"/>
      <c r="AW121" s="2"/>
      <c r="AX121" s="72"/>
      <c r="AY121" s="72"/>
      <c r="AZ121" s="72"/>
    </row>
    <row r="122" spans="1:52" ht="24.75" customHeight="1">
      <c r="A122" s="210" t="s">
        <v>105</v>
      </c>
      <c r="B122" s="210" t="s">
        <v>307</v>
      </c>
      <c r="C122" s="213"/>
      <c r="D122" s="30"/>
      <c r="E122" s="101">
        <f t="shared" si="21"/>
        <v>-1.32</v>
      </c>
      <c r="F122" s="99">
        <f t="shared" si="22"/>
        <v>26</v>
      </c>
      <c r="G122" s="54">
        <f t="shared" si="23"/>
        <v>12</v>
      </c>
      <c r="H122" s="54">
        <f t="shared" si="24"/>
        <v>14</v>
      </c>
      <c r="I122" s="212">
        <f t="shared" si="25"/>
        <v>-2</v>
      </c>
      <c r="J122" s="169">
        <f t="shared" si="26"/>
        <v>46.15384615384615</v>
      </c>
      <c r="K122" s="254">
        <v>-11</v>
      </c>
      <c r="L122" s="257">
        <f t="shared" si="27"/>
        <v>-9.68</v>
      </c>
      <c r="M122" s="171"/>
      <c r="N122" s="171" t="s">
        <v>11</v>
      </c>
      <c r="O122" s="171" t="s">
        <v>11</v>
      </c>
      <c r="P122" s="171" t="s">
        <v>11</v>
      </c>
      <c r="Q122" s="171" t="s">
        <v>11</v>
      </c>
      <c r="R122" s="171" t="s">
        <v>10</v>
      </c>
      <c r="S122" s="171" t="s">
        <v>10</v>
      </c>
      <c r="T122" s="171" t="s">
        <v>10</v>
      </c>
      <c r="U122" s="171" t="s">
        <v>10</v>
      </c>
      <c r="V122" s="171" t="s">
        <v>10</v>
      </c>
      <c r="W122" s="171" t="s">
        <v>11</v>
      </c>
      <c r="X122" s="171" t="s">
        <v>11</v>
      </c>
      <c r="Y122" s="171" t="s">
        <v>11</v>
      </c>
      <c r="Z122" s="171" t="s">
        <v>11</v>
      </c>
      <c r="AA122" s="171" t="s">
        <v>201</v>
      </c>
      <c r="AB122" s="171" t="s">
        <v>10</v>
      </c>
      <c r="AC122" s="171" t="s">
        <v>10</v>
      </c>
      <c r="AD122" s="171" t="s">
        <v>11</v>
      </c>
      <c r="AE122" s="171" t="s">
        <v>10</v>
      </c>
      <c r="AF122" s="171" t="s">
        <v>10</v>
      </c>
      <c r="AG122" s="171" t="s">
        <v>11</v>
      </c>
      <c r="AH122" s="171" t="s">
        <v>10</v>
      </c>
      <c r="AI122" s="171" t="s">
        <v>11</v>
      </c>
      <c r="AJ122" s="171" t="s">
        <v>11</v>
      </c>
      <c r="AK122" s="171" t="s">
        <v>10</v>
      </c>
      <c r="AL122" s="171" t="s">
        <v>10</v>
      </c>
      <c r="AM122" s="171" t="s">
        <v>11</v>
      </c>
      <c r="AN122" s="171" t="s">
        <v>11</v>
      </c>
      <c r="AO122" s="171"/>
      <c r="AP122" s="171" t="s">
        <v>201</v>
      </c>
      <c r="AQ122" s="171"/>
      <c r="AR122" s="92"/>
      <c r="AS122" s="92"/>
      <c r="AT122" s="4"/>
      <c r="AU122" s="72"/>
      <c r="AV122" s="4"/>
      <c r="AW122" s="2"/>
      <c r="AX122" s="72"/>
      <c r="AY122" s="4"/>
      <c r="AZ122" s="72"/>
    </row>
    <row r="123" spans="1:52" ht="24.75" customHeight="1">
      <c r="A123" s="210" t="s">
        <v>235</v>
      </c>
      <c r="B123" s="210" t="s">
        <v>307</v>
      </c>
      <c r="C123" s="214"/>
      <c r="D123" s="30"/>
      <c r="E123" s="101">
        <f t="shared" si="21"/>
        <v>0.66</v>
      </c>
      <c r="F123" s="99">
        <f t="shared" si="22"/>
        <v>1</v>
      </c>
      <c r="G123" s="54">
        <f t="shared" si="23"/>
        <v>1</v>
      </c>
      <c r="H123" s="54">
        <f t="shared" si="24"/>
        <v>0</v>
      </c>
      <c r="I123" s="212">
        <f t="shared" si="25"/>
        <v>1</v>
      </c>
      <c r="J123" s="169">
        <f t="shared" si="26"/>
        <v>100</v>
      </c>
      <c r="K123" s="254">
        <v>15</v>
      </c>
      <c r="L123" s="257">
        <f t="shared" si="27"/>
        <v>14.34</v>
      </c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 t="s">
        <v>201</v>
      </c>
      <c r="AB123" s="171"/>
      <c r="AC123" s="171"/>
      <c r="AD123" s="171"/>
      <c r="AE123" s="171"/>
      <c r="AF123" s="171"/>
      <c r="AG123" s="171"/>
      <c r="AH123" s="171"/>
      <c r="AI123" s="171" t="s">
        <v>10</v>
      </c>
      <c r="AJ123" s="171"/>
      <c r="AK123" s="171"/>
      <c r="AL123" s="171"/>
      <c r="AM123" s="171"/>
      <c r="AN123" s="171"/>
      <c r="AO123" s="171"/>
      <c r="AP123" s="171" t="s">
        <v>201</v>
      </c>
      <c r="AQ123" s="171"/>
      <c r="AR123" s="92"/>
      <c r="AS123" s="92"/>
      <c r="AT123" s="4"/>
      <c r="AU123" s="72"/>
      <c r="AV123" s="4"/>
      <c r="AW123" s="2"/>
      <c r="AX123" s="72"/>
      <c r="AY123" s="4"/>
      <c r="AZ123" s="72"/>
    </row>
    <row r="124" spans="1:52" ht="24.75" customHeight="1">
      <c r="A124" s="210" t="s">
        <v>195</v>
      </c>
      <c r="B124" s="210" t="s">
        <v>307</v>
      </c>
      <c r="C124" s="214"/>
      <c r="D124" s="30"/>
      <c r="E124" s="102">
        <f t="shared" si="21"/>
        <v>-7.260000000000001</v>
      </c>
      <c r="F124" s="99">
        <f t="shared" si="22"/>
        <v>23</v>
      </c>
      <c r="G124" s="54">
        <f t="shared" si="23"/>
        <v>6</v>
      </c>
      <c r="H124" s="54">
        <f t="shared" si="24"/>
        <v>17</v>
      </c>
      <c r="I124" s="212">
        <f t="shared" si="25"/>
        <v>-11</v>
      </c>
      <c r="J124" s="169">
        <f t="shared" si="26"/>
        <v>26.08695652173913</v>
      </c>
      <c r="K124" s="254">
        <v>15</v>
      </c>
      <c r="L124" s="257">
        <f t="shared" si="27"/>
        <v>22.26</v>
      </c>
      <c r="M124" s="171" t="s">
        <v>10</v>
      </c>
      <c r="N124" s="171" t="s">
        <v>11</v>
      </c>
      <c r="O124" s="171"/>
      <c r="P124" s="171" t="s">
        <v>11</v>
      </c>
      <c r="Q124" s="171" t="s">
        <v>11</v>
      </c>
      <c r="R124" s="171" t="s">
        <v>11</v>
      </c>
      <c r="S124" s="171" t="s">
        <v>11</v>
      </c>
      <c r="T124" s="171" t="s">
        <v>11</v>
      </c>
      <c r="U124" s="171"/>
      <c r="V124" s="171" t="s">
        <v>11</v>
      </c>
      <c r="W124" s="171" t="s">
        <v>10</v>
      </c>
      <c r="X124" s="171" t="s">
        <v>10</v>
      </c>
      <c r="Y124" s="171" t="s">
        <v>11</v>
      </c>
      <c r="Z124" s="171" t="s">
        <v>10</v>
      </c>
      <c r="AA124" s="171" t="s">
        <v>201</v>
      </c>
      <c r="AB124" s="171" t="s">
        <v>11</v>
      </c>
      <c r="AC124" s="171" t="s">
        <v>11</v>
      </c>
      <c r="AD124" s="171" t="s">
        <v>11</v>
      </c>
      <c r="AE124" s="171" t="s">
        <v>11</v>
      </c>
      <c r="AF124" s="171" t="s">
        <v>11</v>
      </c>
      <c r="AG124" s="171" t="s">
        <v>11</v>
      </c>
      <c r="AH124" s="171" t="s">
        <v>11</v>
      </c>
      <c r="AI124" s="171" t="s">
        <v>10</v>
      </c>
      <c r="AJ124" s="171" t="s">
        <v>10</v>
      </c>
      <c r="AK124" s="171" t="s">
        <v>11</v>
      </c>
      <c r="AL124" s="171"/>
      <c r="AM124" s="171" t="s">
        <v>11</v>
      </c>
      <c r="AN124" s="171"/>
      <c r="AO124" s="171"/>
      <c r="AP124" s="171" t="s">
        <v>201</v>
      </c>
      <c r="AQ124" s="171"/>
      <c r="AR124" s="92"/>
      <c r="AS124" s="92"/>
      <c r="AT124" s="4"/>
      <c r="AU124" s="72"/>
      <c r="AV124" s="4"/>
      <c r="AW124" s="2"/>
      <c r="AX124" s="72"/>
      <c r="AY124" s="4"/>
      <c r="AZ124" s="72"/>
    </row>
    <row r="125" spans="1:52" ht="24.75" customHeight="1">
      <c r="A125" s="210" t="s">
        <v>212</v>
      </c>
      <c r="B125" s="210" t="s">
        <v>307</v>
      </c>
      <c r="C125" s="214"/>
      <c r="D125" s="30"/>
      <c r="E125" s="101">
        <f t="shared" si="21"/>
        <v>-1.98</v>
      </c>
      <c r="F125" s="99">
        <f t="shared" si="22"/>
        <v>15</v>
      </c>
      <c r="G125" s="54">
        <f t="shared" si="23"/>
        <v>6</v>
      </c>
      <c r="H125" s="54">
        <f t="shared" si="24"/>
        <v>9</v>
      </c>
      <c r="I125" s="212">
        <f t="shared" si="25"/>
        <v>-3</v>
      </c>
      <c r="J125" s="169">
        <f t="shared" si="26"/>
        <v>40</v>
      </c>
      <c r="K125" s="254">
        <v>16</v>
      </c>
      <c r="L125" s="257">
        <f t="shared" si="27"/>
        <v>17.98</v>
      </c>
      <c r="M125" s="171" t="s">
        <v>10</v>
      </c>
      <c r="N125" s="171"/>
      <c r="O125" s="171" t="s">
        <v>11</v>
      </c>
      <c r="P125" s="171" t="s">
        <v>11</v>
      </c>
      <c r="Q125" s="171"/>
      <c r="R125" s="171"/>
      <c r="S125" s="171"/>
      <c r="T125" s="171"/>
      <c r="U125" s="171" t="s">
        <v>11</v>
      </c>
      <c r="V125" s="171"/>
      <c r="W125" s="171" t="s">
        <v>11</v>
      </c>
      <c r="X125" s="171" t="s">
        <v>10</v>
      </c>
      <c r="Y125" s="171" t="s">
        <v>11</v>
      </c>
      <c r="Z125" s="171" t="s">
        <v>10</v>
      </c>
      <c r="AA125" s="171" t="s">
        <v>201</v>
      </c>
      <c r="AB125" s="171"/>
      <c r="AC125" s="171" t="s">
        <v>10</v>
      </c>
      <c r="AD125" s="171" t="s">
        <v>11</v>
      </c>
      <c r="AE125" s="171" t="s">
        <v>11</v>
      </c>
      <c r="AF125" s="171"/>
      <c r="AG125" s="171"/>
      <c r="AH125" s="171" t="s">
        <v>11</v>
      </c>
      <c r="AI125" s="171"/>
      <c r="AJ125" s="171"/>
      <c r="AK125" s="171"/>
      <c r="AL125" s="171"/>
      <c r="AM125" s="171" t="s">
        <v>10</v>
      </c>
      <c r="AN125" s="171" t="s">
        <v>11</v>
      </c>
      <c r="AO125" s="171" t="s">
        <v>10</v>
      </c>
      <c r="AP125" s="171" t="s">
        <v>201</v>
      </c>
      <c r="AQ125" s="171"/>
      <c r="AR125" s="92"/>
      <c r="AS125" s="92"/>
      <c r="AT125" s="4"/>
      <c r="AU125" s="72"/>
      <c r="AV125" s="4"/>
      <c r="AW125" s="2"/>
      <c r="AX125" s="72"/>
      <c r="AY125" s="4"/>
      <c r="AZ125" s="72"/>
    </row>
    <row r="126" spans="1:52" ht="24.75" customHeight="1">
      <c r="A126" s="210" t="s">
        <v>106</v>
      </c>
      <c r="B126" s="210" t="s">
        <v>307</v>
      </c>
      <c r="C126" s="213"/>
      <c r="D126" s="30"/>
      <c r="E126" s="101">
        <f t="shared" si="21"/>
        <v>1.98</v>
      </c>
      <c r="F126" s="99">
        <f t="shared" si="22"/>
        <v>13</v>
      </c>
      <c r="G126" s="54">
        <f t="shared" si="23"/>
        <v>8</v>
      </c>
      <c r="H126" s="54">
        <f t="shared" si="24"/>
        <v>5</v>
      </c>
      <c r="I126" s="212">
        <f t="shared" si="25"/>
        <v>3</v>
      </c>
      <c r="J126" s="169">
        <f t="shared" si="26"/>
        <v>61.53846153846153</v>
      </c>
      <c r="K126" s="255">
        <v>-35</v>
      </c>
      <c r="L126" s="257">
        <f t="shared" si="27"/>
        <v>-36.98</v>
      </c>
      <c r="M126" s="171" t="s">
        <v>10</v>
      </c>
      <c r="N126" s="171" t="s">
        <v>10</v>
      </c>
      <c r="O126" s="171" t="s">
        <v>11</v>
      </c>
      <c r="P126" s="171" t="s">
        <v>10</v>
      </c>
      <c r="Q126" s="171" t="s">
        <v>11</v>
      </c>
      <c r="R126" s="171" t="s">
        <v>10</v>
      </c>
      <c r="S126" s="171" t="s">
        <v>11</v>
      </c>
      <c r="T126" s="171" t="s">
        <v>10</v>
      </c>
      <c r="U126" s="171" t="s">
        <v>10</v>
      </c>
      <c r="V126" s="171" t="s">
        <v>10</v>
      </c>
      <c r="W126" s="171" t="s">
        <v>11</v>
      </c>
      <c r="X126" s="171" t="s">
        <v>10</v>
      </c>
      <c r="Y126" s="171" t="s">
        <v>11</v>
      </c>
      <c r="Z126" s="171"/>
      <c r="AA126" s="171" t="s">
        <v>201</v>
      </c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 t="s">
        <v>201</v>
      </c>
      <c r="AQ126" s="171"/>
      <c r="AR126" s="92"/>
      <c r="AS126" s="92"/>
      <c r="AT126" s="4"/>
      <c r="AU126" s="72"/>
      <c r="AV126" s="4"/>
      <c r="AW126" s="2"/>
      <c r="AX126" s="72"/>
      <c r="AY126" s="4"/>
      <c r="AZ126" s="72"/>
    </row>
    <row r="127" spans="1:52" ht="24.75" customHeight="1">
      <c r="A127" s="219" t="s">
        <v>372</v>
      </c>
      <c r="B127" s="219" t="s">
        <v>307</v>
      </c>
      <c r="C127" s="213"/>
      <c r="D127" s="30"/>
      <c r="E127" s="101">
        <f t="shared" si="21"/>
        <v>-1.32</v>
      </c>
      <c r="F127" s="99">
        <f t="shared" si="22"/>
        <v>2</v>
      </c>
      <c r="G127" s="54">
        <f t="shared" si="23"/>
        <v>0</v>
      </c>
      <c r="H127" s="54">
        <f t="shared" si="24"/>
        <v>2</v>
      </c>
      <c r="I127" s="212">
        <f t="shared" si="25"/>
        <v>-2</v>
      </c>
      <c r="J127" s="169">
        <f t="shared" si="26"/>
        <v>0</v>
      </c>
      <c r="K127" s="255">
        <v>15</v>
      </c>
      <c r="L127" s="257">
        <f t="shared" si="27"/>
        <v>16.32</v>
      </c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 t="s">
        <v>201</v>
      </c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 t="s">
        <v>11</v>
      </c>
      <c r="AM127" s="171"/>
      <c r="AN127" s="171"/>
      <c r="AO127" s="171" t="s">
        <v>11</v>
      </c>
      <c r="AP127" s="171" t="s">
        <v>201</v>
      </c>
      <c r="AQ127" s="171"/>
      <c r="AR127" s="92"/>
      <c r="AS127" s="92"/>
      <c r="AT127" s="4"/>
      <c r="AU127" s="72"/>
      <c r="AV127" s="4"/>
      <c r="AW127" s="2"/>
      <c r="AX127" s="72"/>
      <c r="AY127" s="4"/>
      <c r="AZ127" s="72"/>
    </row>
    <row r="128" spans="1:52" ht="24.75" customHeight="1">
      <c r="A128" s="219" t="s">
        <v>348</v>
      </c>
      <c r="B128" s="219" t="s">
        <v>307</v>
      </c>
      <c r="C128" s="213"/>
      <c r="D128" s="30"/>
      <c r="E128" s="101">
        <f t="shared" si="21"/>
        <v>0.66</v>
      </c>
      <c r="F128" s="99">
        <f t="shared" si="22"/>
        <v>7</v>
      </c>
      <c r="G128" s="54">
        <f t="shared" si="23"/>
        <v>4</v>
      </c>
      <c r="H128" s="54">
        <f t="shared" si="24"/>
        <v>3</v>
      </c>
      <c r="I128" s="212">
        <f t="shared" si="25"/>
        <v>1</v>
      </c>
      <c r="J128" s="169">
        <f t="shared" si="26"/>
        <v>57.14285714285714</v>
      </c>
      <c r="K128" s="255">
        <v>15</v>
      </c>
      <c r="L128" s="257">
        <f t="shared" si="27"/>
        <v>14.34</v>
      </c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 t="s">
        <v>201</v>
      </c>
      <c r="AB128" s="171"/>
      <c r="AC128" s="171"/>
      <c r="AD128" s="171"/>
      <c r="AE128" s="171" t="s">
        <v>11</v>
      </c>
      <c r="AF128" s="171"/>
      <c r="AG128" s="171" t="s">
        <v>10</v>
      </c>
      <c r="AH128" s="171"/>
      <c r="AI128" s="171"/>
      <c r="AJ128" s="171"/>
      <c r="AK128" s="171" t="s">
        <v>10</v>
      </c>
      <c r="AL128" s="171" t="s">
        <v>11</v>
      </c>
      <c r="AM128" s="171" t="s">
        <v>11</v>
      </c>
      <c r="AN128" s="171" t="s">
        <v>10</v>
      </c>
      <c r="AO128" s="171" t="s">
        <v>10</v>
      </c>
      <c r="AP128" s="171" t="s">
        <v>201</v>
      </c>
      <c r="AQ128" s="171"/>
      <c r="AR128" s="92"/>
      <c r="AS128" s="92"/>
      <c r="AT128" s="4"/>
      <c r="AU128" s="72"/>
      <c r="AV128" s="4"/>
      <c r="AW128" s="2"/>
      <c r="AX128" s="72"/>
      <c r="AY128" s="4"/>
      <c r="AZ128" s="72"/>
    </row>
    <row r="129" spans="1:52" ht="24.75" customHeight="1">
      <c r="A129" s="210" t="s">
        <v>55</v>
      </c>
      <c r="B129" s="210" t="s">
        <v>307</v>
      </c>
      <c r="C129" s="213"/>
      <c r="D129" s="30"/>
      <c r="E129" s="101">
        <f t="shared" si="21"/>
        <v>-0.66</v>
      </c>
      <c r="F129" s="99">
        <f t="shared" si="22"/>
        <v>1</v>
      </c>
      <c r="G129" s="54">
        <f t="shared" si="23"/>
        <v>0</v>
      </c>
      <c r="H129" s="54">
        <f t="shared" si="24"/>
        <v>1</v>
      </c>
      <c r="I129" s="212">
        <f t="shared" si="25"/>
        <v>-1</v>
      </c>
      <c r="J129" s="169">
        <f t="shared" si="26"/>
        <v>0</v>
      </c>
      <c r="K129" s="254">
        <v>-9</v>
      </c>
      <c r="L129" s="257">
        <f t="shared" si="27"/>
        <v>-8.34</v>
      </c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 t="s">
        <v>201</v>
      </c>
      <c r="AB129" s="171" t="s">
        <v>11</v>
      </c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 t="s">
        <v>201</v>
      </c>
      <c r="AQ129" s="171"/>
      <c r="AR129" s="92"/>
      <c r="AS129" s="92"/>
      <c r="AT129" s="4"/>
      <c r="AU129" s="72"/>
      <c r="AV129" s="4"/>
      <c r="AW129" s="2"/>
      <c r="AX129" s="72"/>
      <c r="AY129" s="4"/>
      <c r="AZ129" s="72"/>
    </row>
    <row r="130" spans="1:52" ht="24.75" customHeight="1">
      <c r="A130" s="258" t="s">
        <v>314</v>
      </c>
      <c r="B130" s="210" t="s">
        <v>307</v>
      </c>
      <c r="C130" s="213"/>
      <c r="D130" s="30"/>
      <c r="E130" s="101">
        <f t="shared" si="21"/>
        <v>-9.9</v>
      </c>
      <c r="F130" s="99">
        <f t="shared" si="22"/>
        <v>23</v>
      </c>
      <c r="G130" s="54">
        <f t="shared" si="23"/>
        <v>4</v>
      </c>
      <c r="H130" s="54">
        <f t="shared" si="24"/>
        <v>19</v>
      </c>
      <c r="I130" s="212">
        <f t="shared" si="25"/>
        <v>-15</v>
      </c>
      <c r="J130" s="169">
        <f t="shared" si="26"/>
        <v>17.391304347826086</v>
      </c>
      <c r="K130" s="254">
        <v>20</v>
      </c>
      <c r="L130" s="257">
        <f t="shared" si="27"/>
        <v>29.9</v>
      </c>
      <c r="M130" s="171"/>
      <c r="N130" s="171" t="s">
        <v>11</v>
      </c>
      <c r="O130" s="171" t="s">
        <v>11</v>
      </c>
      <c r="P130" s="171"/>
      <c r="Q130" s="171" t="s">
        <v>11</v>
      </c>
      <c r="R130" s="171" t="s">
        <v>11</v>
      </c>
      <c r="S130" s="171" t="s">
        <v>10</v>
      </c>
      <c r="T130" s="171" t="s">
        <v>11</v>
      </c>
      <c r="U130" s="171" t="s">
        <v>10</v>
      </c>
      <c r="V130" s="171" t="s">
        <v>11</v>
      </c>
      <c r="W130" s="171"/>
      <c r="X130" s="171" t="s">
        <v>11</v>
      </c>
      <c r="Y130" s="171" t="s">
        <v>11</v>
      </c>
      <c r="Z130" s="171" t="s">
        <v>11</v>
      </c>
      <c r="AA130" s="171" t="s">
        <v>201</v>
      </c>
      <c r="AB130" s="171" t="s">
        <v>11</v>
      </c>
      <c r="AC130" s="171" t="s">
        <v>11</v>
      </c>
      <c r="AD130" s="171" t="s">
        <v>11</v>
      </c>
      <c r="AE130" s="171"/>
      <c r="AF130" s="171" t="s">
        <v>11</v>
      </c>
      <c r="AG130" s="171" t="s">
        <v>11</v>
      </c>
      <c r="AH130" s="171" t="s">
        <v>11</v>
      </c>
      <c r="AI130" s="171" t="s">
        <v>10</v>
      </c>
      <c r="AJ130" s="171" t="s">
        <v>11</v>
      </c>
      <c r="AK130" s="171" t="s">
        <v>10</v>
      </c>
      <c r="AL130" s="171" t="s">
        <v>11</v>
      </c>
      <c r="AM130" s="171"/>
      <c r="AN130" s="171" t="s">
        <v>11</v>
      </c>
      <c r="AO130" s="171" t="s">
        <v>11</v>
      </c>
      <c r="AP130" s="171" t="s">
        <v>201</v>
      </c>
      <c r="AQ130" s="171"/>
      <c r="AR130" s="92"/>
      <c r="AS130" s="92"/>
      <c r="AT130" s="4"/>
      <c r="AU130" s="72"/>
      <c r="AV130" s="4"/>
      <c r="AW130" s="2"/>
      <c r="AX130" s="72"/>
      <c r="AY130" s="4"/>
      <c r="AZ130" s="72"/>
    </row>
    <row r="131" spans="1:52" ht="24.75" customHeight="1">
      <c r="A131" s="210" t="s">
        <v>140</v>
      </c>
      <c r="B131" s="210" t="s">
        <v>367</v>
      </c>
      <c r="C131" s="214"/>
      <c r="D131" s="30"/>
      <c r="E131" s="101">
        <f t="shared" si="21"/>
        <v>0.66</v>
      </c>
      <c r="F131" s="99">
        <f t="shared" si="22"/>
        <v>1</v>
      </c>
      <c r="G131" s="54">
        <f t="shared" si="23"/>
        <v>1</v>
      </c>
      <c r="H131" s="54">
        <f t="shared" si="24"/>
        <v>0</v>
      </c>
      <c r="I131" s="212">
        <f t="shared" si="25"/>
        <v>1</v>
      </c>
      <c r="J131" s="169">
        <f t="shared" si="26"/>
        <v>100</v>
      </c>
      <c r="K131" s="254">
        <v>-8</v>
      </c>
      <c r="L131" s="257">
        <f t="shared" si="27"/>
        <v>-8.66</v>
      </c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 t="s">
        <v>201</v>
      </c>
      <c r="AB131" s="171"/>
      <c r="AC131" s="171"/>
      <c r="AD131" s="171"/>
      <c r="AE131" s="171"/>
      <c r="AF131" s="171"/>
      <c r="AG131" s="171"/>
      <c r="AH131" s="171"/>
      <c r="AI131" s="171"/>
      <c r="AJ131" s="171" t="s">
        <v>10</v>
      </c>
      <c r="AK131" s="171"/>
      <c r="AL131" s="171"/>
      <c r="AM131" s="171"/>
      <c r="AN131" s="171"/>
      <c r="AO131" s="171"/>
      <c r="AP131" s="171" t="s">
        <v>201</v>
      </c>
      <c r="AQ131" s="171"/>
      <c r="AR131" s="92"/>
      <c r="AS131" s="92"/>
      <c r="AT131" s="4"/>
      <c r="AU131" s="72"/>
      <c r="AV131" s="4"/>
      <c r="AW131" s="2"/>
      <c r="AX131" s="72"/>
      <c r="AY131" s="72"/>
      <c r="AZ131" s="72"/>
    </row>
    <row r="132" spans="1:52" ht="24.75" customHeight="1">
      <c r="A132" s="210" t="s">
        <v>188</v>
      </c>
      <c r="B132" s="210" t="s">
        <v>127</v>
      </c>
      <c r="C132" s="214"/>
      <c r="D132" s="30"/>
      <c r="E132" s="102">
        <f t="shared" si="21"/>
        <v>-5.28</v>
      </c>
      <c r="F132" s="99">
        <f t="shared" si="22"/>
        <v>24</v>
      </c>
      <c r="G132" s="54">
        <f t="shared" si="23"/>
        <v>8</v>
      </c>
      <c r="H132" s="54">
        <f t="shared" si="24"/>
        <v>16</v>
      </c>
      <c r="I132" s="212">
        <f t="shared" si="25"/>
        <v>-8</v>
      </c>
      <c r="J132" s="169">
        <f t="shared" si="26"/>
        <v>33.333333333333336</v>
      </c>
      <c r="K132" s="254">
        <v>27</v>
      </c>
      <c r="L132" s="257">
        <f t="shared" si="27"/>
        <v>32.28</v>
      </c>
      <c r="M132" s="171"/>
      <c r="N132" s="171"/>
      <c r="O132" s="171" t="s">
        <v>10</v>
      </c>
      <c r="P132" s="171" t="s">
        <v>11</v>
      </c>
      <c r="Q132" s="171" t="s">
        <v>11</v>
      </c>
      <c r="R132" s="171" t="s">
        <v>11</v>
      </c>
      <c r="S132" s="171" t="s">
        <v>11</v>
      </c>
      <c r="T132" s="171" t="s">
        <v>11</v>
      </c>
      <c r="U132" s="171" t="s">
        <v>10</v>
      </c>
      <c r="V132" s="171" t="s">
        <v>11</v>
      </c>
      <c r="W132" s="171" t="s">
        <v>11</v>
      </c>
      <c r="X132" s="171" t="s">
        <v>201</v>
      </c>
      <c r="Y132" s="171" t="s">
        <v>11</v>
      </c>
      <c r="Z132" s="171" t="s">
        <v>11</v>
      </c>
      <c r="AA132" s="171" t="s">
        <v>10</v>
      </c>
      <c r="AB132" s="171" t="s">
        <v>10</v>
      </c>
      <c r="AC132" s="171" t="s">
        <v>10</v>
      </c>
      <c r="AD132" s="171" t="s">
        <v>10</v>
      </c>
      <c r="AE132" s="171" t="s">
        <v>10</v>
      </c>
      <c r="AF132" s="171"/>
      <c r="AG132" s="171" t="s">
        <v>11</v>
      </c>
      <c r="AH132" s="171" t="s">
        <v>11</v>
      </c>
      <c r="AI132" s="171" t="s">
        <v>11</v>
      </c>
      <c r="AJ132" s="171" t="s">
        <v>11</v>
      </c>
      <c r="AK132" s="171" t="s">
        <v>11</v>
      </c>
      <c r="AL132" s="171" t="s">
        <v>10</v>
      </c>
      <c r="AM132" s="171" t="s">
        <v>201</v>
      </c>
      <c r="AN132" s="171" t="s">
        <v>11</v>
      </c>
      <c r="AO132" s="171"/>
      <c r="AP132" s="171" t="s">
        <v>11</v>
      </c>
      <c r="AQ132" s="171"/>
      <c r="AR132" s="92"/>
      <c r="AS132" s="92"/>
      <c r="AT132" s="4"/>
      <c r="AU132" s="72"/>
      <c r="AV132" s="4"/>
      <c r="AW132" s="2"/>
      <c r="AX132" s="72"/>
      <c r="AY132" s="4"/>
      <c r="AZ132" s="72"/>
    </row>
    <row r="133" spans="1:52" ht="24.75" customHeight="1">
      <c r="A133" s="210" t="s">
        <v>237</v>
      </c>
      <c r="B133" s="210" t="s">
        <v>127</v>
      </c>
      <c r="C133" s="213"/>
      <c r="D133" s="30"/>
      <c r="E133" s="102">
        <f t="shared" si="21"/>
        <v>0.66</v>
      </c>
      <c r="F133" s="99">
        <f t="shared" si="22"/>
        <v>3</v>
      </c>
      <c r="G133" s="54">
        <f t="shared" si="23"/>
        <v>2</v>
      </c>
      <c r="H133" s="54">
        <f t="shared" si="24"/>
        <v>1</v>
      </c>
      <c r="I133" s="212">
        <f t="shared" si="25"/>
        <v>1</v>
      </c>
      <c r="J133" s="169">
        <f t="shared" si="26"/>
        <v>66.66666666666667</v>
      </c>
      <c r="K133" s="254">
        <v>10</v>
      </c>
      <c r="L133" s="257">
        <f t="shared" si="27"/>
        <v>9.34</v>
      </c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 t="s">
        <v>201</v>
      </c>
      <c r="Y133" s="171"/>
      <c r="Z133" s="171"/>
      <c r="AA133" s="171"/>
      <c r="AB133" s="171"/>
      <c r="AC133" s="171"/>
      <c r="AD133" s="171"/>
      <c r="AE133" s="171"/>
      <c r="AF133" s="171" t="s">
        <v>10</v>
      </c>
      <c r="AG133" s="171"/>
      <c r="AH133" s="171"/>
      <c r="AI133" s="171"/>
      <c r="AJ133" s="171"/>
      <c r="AK133" s="171"/>
      <c r="AL133" s="171"/>
      <c r="AM133" s="171" t="s">
        <v>201</v>
      </c>
      <c r="AN133" s="171"/>
      <c r="AO133" s="171" t="s">
        <v>11</v>
      </c>
      <c r="AP133" s="171" t="s">
        <v>10</v>
      </c>
      <c r="AQ133" s="171"/>
      <c r="AR133" s="92"/>
      <c r="AS133" s="92"/>
      <c r="AT133" s="4"/>
      <c r="AU133" s="72"/>
      <c r="AV133" s="4"/>
      <c r="AW133" s="2"/>
      <c r="AX133" s="72"/>
      <c r="AY133" s="4"/>
      <c r="AZ133" s="72"/>
    </row>
    <row r="134" spans="1:52" ht="24.75" customHeight="1">
      <c r="A134" s="210" t="s">
        <v>190</v>
      </c>
      <c r="B134" s="210" t="s">
        <v>127</v>
      </c>
      <c r="C134" s="214"/>
      <c r="D134" s="30"/>
      <c r="E134" s="102">
        <f t="shared" si="21"/>
        <v>4.62</v>
      </c>
      <c r="F134" s="99">
        <f t="shared" si="22"/>
        <v>27</v>
      </c>
      <c r="G134" s="54">
        <f t="shared" si="23"/>
        <v>17</v>
      </c>
      <c r="H134" s="54">
        <f t="shared" si="24"/>
        <v>10</v>
      </c>
      <c r="I134" s="212">
        <f t="shared" si="25"/>
        <v>7</v>
      </c>
      <c r="J134" s="169">
        <f t="shared" si="26"/>
        <v>62.96296296296296</v>
      </c>
      <c r="K134" s="254">
        <v>28</v>
      </c>
      <c r="L134" s="257">
        <f t="shared" si="27"/>
        <v>23.38</v>
      </c>
      <c r="M134" s="171" t="s">
        <v>10</v>
      </c>
      <c r="N134" s="171" t="s">
        <v>11</v>
      </c>
      <c r="O134" s="171" t="s">
        <v>10</v>
      </c>
      <c r="P134" s="171" t="s">
        <v>10</v>
      </c>
      <c r="Q134" s="171" t="s">
        <v>10</v>
      </c>
      <c r="R134" s="171" t="s">
        <v>10</v>
      </c>
      <c r="S134" s="171" t="s">
        <v>10</v>
      </c>
      <c r="T134" s="171" t="s">
        <v>10</v>
      </c>
      <c r="U134" s="171" t="s">
        <v>11</v>
      </c>
      <c r="V134" s="171" t="s">
        <v>10</v>
      </c>
      <c r="W134" s="171" t="s">
        <v>11</v>
      </c>
      <c r="X134" s="171" t="s">
        <v>201</v>
      </c>
      <c r="Y134" s="171" t="s">
        <v>10</v>
      </c>
      <c r="Z134" s="171" t="s">
        <v>10</v>
      </c>
      <c r="AA134" s="171" t="s">
        <v>10</v>
      </c>
      <c r="AB134" s="171" t="s">
        <v>11</v>
      </c>
      <c r="AC134" s="171" t="s">
        <v>11</v>
      </c>
      <c r="AD134" s="171" t="s">
        <v>10</v>
      </c>
      <c r="AE134" s="171" t="s">
        <v>11</v>
      </c>
      <c r="AF134" s="171" t="s">
        <v>10</v>
      </c>
      <c r="AG134" s="171" t="s">
        <v>11</v>
      </c>
      <c r="AH134" s="171" t="s">
        <v>10</v>
      </c>
      <c r="AI134" s="171" t="s">
        <v>11</v>
      </c>
      <c r="AJ134" s="171" t="s">
        <v>10</v>
      </c>
      <c r="AK134" s="171" t="s">
        <v>10</v>
      </c>
      <c r="AL134" s="171" t="s">
        <v>11</v>
      </c>
      <c r="AM134" s="171" t="s">
        <v>201</v>
      </c>
      <c r="AN134" s="171" t="s">
        <v>10</v>
      </c>
      <c r="AO134" s="171" t="s">
        <v>11</v>
      </c>
      <c r="AP134" s="171"/>
      <c r="AQ134" s="171"/>
      <c r="AR134" s="92"/>
      <c r="AS134" s="92"/>
      <c r="AT134" s="4"/>
      <c r="AU134" s="72"/>
      <c r="AV134" s="4"/>
      <c r="AW134" s="2"/>
      <c r="AX134" s="72"/>
      <c r="AY134" s="4"/>
      <c r="AZ134" s="72"/>
    </row>
    <row r="135" spans="1:52" ht="24.75" customHeight="1">
      <c r="A135" s="210" t="s">
        <v>209</v>
      </c>
      <c r="B135" s="210" t="s">
        <v>127</v>
      </c>
      <c r="C135" s="214"/>
      <c r="D135" s="30"/>
      <c r="E135" s="102">
        <f t="shared" si="21"/>
        <v>2.64</v>
      </c>
      <c r="F135" s="99">
        <f t="shared" si="22"/>
        <v>28</v>
      </c>
      <c r="G135" s="54">
        <f t="shared" si="23"/>
        <v>16</v>
      </c>
      <c r="H135" s="54">
        <f t="shared" si="24"/>
        <v>12</v>
      </c>
      <c r="I135" s="212">
        <f t="shared" si="25"/>
        <v>4</v>
      </c>
      <c r="J135" s="169">
        <f t="shared" si="26"/>
        <v>57.14285714285714</v>
      </c>
      <c r="K135" s="254">
        <v>26</v>
      </c>
      <c r="L135" s="257">
        <f t="shared" si="27"/>
        <v>23.36</v>
      </c>
      <c r="M135" s="171" t="s">
        <v>11</v>
      </c>
      <c r="N135" s="171" t="s">
        <v>10</v>
      </c>
      <c r="O135" s="171" t="s">
        <v>10</v>
      </c>
      <c r="P135" s="171" t="s">
        <v>11</v>
      </c>
      <c r="Q135" s="171" t="s">
        <v>10</v>
      </c>
      <c r="R135" s="171" t="s">
        <v>11</v>
      </c>
      <c r="S135" s="171" t="s">
        <v>11</v>
      </c>
      <c r="T135" s="171" t="s">
        <v>10</v>
      </c>
      <c r="U135" s="171" t="s">
        <v>11</v>
      </c>
      <c r="V135" s="171" t="s">
        <v>10</v>
      </c>
      <c r="W135" s="171" t="s">
        <v>10</v>
      </c>
      <c r="X135" s="171" t="s">
        <v>201</v>
      </c>
      <c r="Y135" s="171" t="s">
        <v>11</v>
      </c>
      <c r="Z135" s="171" t="s">
        <v>10</v>
      </c>
      <c r="AA135" s="171" t="s">
        <v>11</v>
      </c>
      <c r="AB135" s="171" t="s">
        <v>10</v>
      </c>
      <c r="AC135" s="171" t="s">
        <v>10</v>
      </c>
      <c r="AD135" s="171" t="s">
        <v>11</v>
      </c>
      <c r="AE135" s="171" t="s">
        <v>10</v>
      </c>
      <c r="AF135" s="171" t="s">
        <v>10</v>
      </c>
      <c r="AG135" s="171" t="s">
        <v>11</v>
      </c>
      <c r="AH135" s="171" t="s">
        <v>10</v>
      </c>
      <c r="AI135" s="171" t="s">
        <v>11</v>
      </c>
      <c r="AJ135" s="171" t="s">
        <v>10</v>
      </c>
      <c r="AK135" s="171" t="s">
        <v>10</v>
      </c>
      <c r="AL135" s="171" t="s">
        <v>11</v>
      </c>
      <c r="AM135" s="171" t="s">
        <v>201</v>
      </c>
      <c r="AN135" s="171" t="s">
        <v>10</v>
      </c>
      <c r="AO135" s="171" t="s">
        <v>10</v>
      </c>
      <c r="AP135" s="171" t="s">
        <v>11</v>
      </c>
      <c r="AQ135" s="171"/>
      <c r="AR135" s="92"/>
      <c r="AS135" s="92"/>
      <c r="AT135" s="4"/>
      <c r="AU135" s="72"/>
      <c r="AV135" s="4"/>
      <c r="AW135" s="2"/>
      <c r="AX135" s="72"/>
      <c r="AY135" s="4"/>
      <c r="AZ135" s="72"/>
    </row>
    <row r="136" spans="1:52" ht="24.75" customHeight="1">
      <c r="A136" s="210" t="s">
        <v>208</v>
      </c>
      <c r="B136" s="210" t="s">
        <v>127</v>
      </c>
      <c r="C136" s="214"/>
      <c r="D136" s="30"/>
      <c r="E136" s="102">
        <f t="shared" si="21"/>
        <v>-2.64</v>
      </c>
      <c r="F136" s="99">
        <f t="shared" si="22"/>
        <v>28</v>
      </c>
      <c r="G136" s="54">
        <f t="shared" si="23"/>
        <v>12</v>
      </c>
      <c r="H136" s="54">
        <f t="shared" si="24"/>
        <v>16</v>
      </c>
      <c r="I136" s="212">
        <f t="shared" si="25"/>
        <v>-4</v>
      </c>
      <c r="J136" s="169">
        <f t="shared" si="26"/>
        <v>42.857142857142854</v>
      </c>
      <c r="K136" s="254">
        <v>27</v>
      </c>
      <c r="L136" s="257">
        <f t="shared" si="27"/>
        <v>29.64</v>
      </c>
      <c r="M136" s="171" t="s">
        <v>11</v>
      </c>
      <c r="N136" s="171" t="s">
        <v>10</v>
      </c>
      <c r="O136" s="171" t="s">
        <v>11</v>
      </c>
      <c r="P136" s="171" t="s">
        <v>11</v>
      </c>
      <c r="Q136" s="171" t="s">
        <v>10</v>
      </c>
      <c r="R136" s="171" t="s">
        <v>11</v>
      </c>
      <c r="S136" s="171" t="s">
        <v>11</v>
      </c>
      <c r="T136" s="171" t="s">
        <v>10</v>
      </c>
      <c r="U136" s="171" t="s">
        <v>11</v>
      </c>
      <c r="V136" s="171" t="s">
        <v>11</v>
      </c>
      <c r="W136" s="171" t="s">
        <v>10</v>
      </c>
      <c r="X136" s="171" t="s">
        <v>201</v>
      </c>
      <c r="Y136" s="171" t="s">
        <v>10</v>
      </c>
      <c r="Z136" s="171" t="s">
        <v>11</v>
      </c>
      <c r="AA136" s="171" t="s">
        <v>11</v>
      </c>
      <c r="AB136" s="171" t="s">
        <v>10</v>
      </c>
      <c r="AC136" s="171" t="s">
        <v>11</v>
      </c>
      <c r="AD136" s="171" t="s">
        <v>11</v>
      </c>
      <c r="AE136" s="171" t="s">
        <v>10</v>
      </c>
      <c r="AF136" s="171" t="s">
        <v>11</v>
      </c>
      <c r="AG136" s="171" t="s">
        <v>10</v>
      </c>
      <c r="AH136" s="171" t="s">
        <v>10</v>
      </c>
      <c r="AI136" s="171" t="s">
        <v>11</v>
      </c>
      <c r="AJ136" s="171" t="s">
        <v>11</v>
      </c>
      <c r="AK136" s="171" t="s">
        <v>10</v>
      </c>
      <c r="AL136" s="171" t="s">
        <v>11</v>
      </c>
      <c r="AM136" s="171" t="s">
        <v>201</v>
      </c>
      <c r="AN136" s="171" t="s">
        <v>10</v>
      </c>
      <c r="AO136" s="171" t="s">
        <v>10</v>
      </c>
      <c r="AP136" s="171" t="s">
        <v>11</v>
      </c>
      <c r="AQ136" s="171"/>
      <c r="AR136" s="92"/>
      <c r="AS136" s="92"/>
      <c r="AT136" s="4"/>
      <c r="AU136" s="72"/>
      <c r="AV136" s="4"/>
      <c r="AW136" s="2"/>
      <c r="AX136" s="72"/>
      <c r="AY136" s="4"/>
      <c r="AZ136" s="72"/>
    </row>
    <row r="137" spans="1:52" ht="24.75" customHeight="1">
      <c r="A137" s="219" t="s">
        <v>310</v>
      </c>
      <c r="B137" s="219" t="s">
        <v>127</v>
      </c>
      <c r="C137" s="214"/>
      <c r="D137" s="30"/>
      <c r="E137" s="102">
        <f t="shared" si="21"/>
        <v>-2.64</v>
      </c>
      <c r="F137" s="99">
        <f t="shared" si="22"/>
        <v>4</v>
      </c>
      <c r="G137" s="54">
        <f t="shared" si="23"/>
        <v>0</v>
      </c>
      <c r="H137" s="54">
        <f t="shared" si="24"/>
        <v>4</v>
      </c>
      <c r="I137" s="212">
        <f t="shared" si="25"/>
        <v>-4</v>
      </c>
      <c r="J137" s="169">
        <f t="shared" si="26"/>
        <v>0</v>
      </c>
      <c r="K137" s="254">
        <v>15</v>
      </c>
      <c r="L137" s="257">
        <f t="shared" si="27"/>
        <v>17.64</v>
      </c>
      <c r="M137" s="171" t="s">
        <v>11</v>
      </c>
      <c r="N137" s="171" t="s">
        <v>11</v>
      </c>
      <c r="O137" s="171"/>
      <c r="P137" s="171" t="s">
        <v>11</v>
      </c>
      <c r="Q137" s="171" t="s">
        <v>11</v>
      </c>
      <c r="R137" s="171"/>
      <c r="S137" s="171"/>
      <c r="T137" s="171"/>
      <c r="U137" s="171"/>
      <c r="V137" s="171"/>
      <c r="W137" s="171"/>
      <c r="X137" s="171" t="s">
        <v>201</v>
      </c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 t="s">
        <v>201</v>
      </c>
      <c r="AN137" s="171"/>
      <c r="AO137" s="171"/>
      <c r="AP137" s="171"/>
      <c r="AQ137" s="171"/>
      <c r="AR137" s="92"/>
      <c r="AS137" s="92"/>
      <c r="AT137" s="4"/>
      <c r="AU137" s="72"/>
      <c r="AV137" s="4"/>
      <c r="AW137" s="2"/>
      <c r="AX137" s="72"/>
      <c r="AY137" s="4"/>
      <c r="AZ137" s="72"/>
    </row>
    <row r="138" spans="1:52" ht="24.75" customHeight="1">
      <c r="A138" s="210" t="s">
        <v>189</v>
      </c>
      <c r="B138" s="210" t="s">
        <v>127</v>
      </c>
      <c r="C138" s="213"/>
      <c r="D138" s="30"/>
      <c r="E138" s="102">
        <f t="shared" si="21"/>
        <v>-0.66</v>
      </c>
      <c r="F138" s="99">
        <f t="shared" si="22"/>
        <v>25</v>
      </c>
      <c r="G138" s="54">
        <f t="shared" si="23"/>
        <v>12</v>
      </c>
      <c r="H138" s="54">
        <f t="shared" si="24"/>
        <v>13</v>
      </c>
      <c r="I138" s="212">
        <f t="shared" si="25"/>
        <v>-1</v>
      </c>
      <c r="J138" s="169">
        <f t="shared" si="26"/>
        <v>48</v>
      </c>
      <c r="K138" s="254">
        <v>20</v>
      </c>
      <c r="L138" s="257">
        <f t="shared" si="27"/>
        <v>20.66</v>
      </c>
      <c r="M138" s="171" t="s">
        <v>10</v>
      </c>
      <c r="N138" s="171" t="s">
        <v>11</v>
      </c>
      <c r="O138" s="171" t="s">
        <v>10</v>
      </c>
      <c r="P138" s="171"/>
      <c r="Q138" s="171"/>
      <c r="R138" s="171" t="s">
        <v>10</v>
      </c>
      <c r="S138" s="171" t="s">
        <v>11</v>
      </c>
      <c r="T138" s="171" t="s">
        <v>10</v>
      </c>
      <c r="U138" s="171" t="s">
        <v>11</v>
      </c>
      <c r="V138" s="171" t="s">
        <v>10</v>
      </c>
      <c r="W138" s="171" t="s">
        <v>10</v>
      </c>
      <c r="X138" s="171" t="s">
        <v>201</v>
      </c>
      <c r="Y138" s="171" t="s">
        <v>11</v>
      </c>
      <c r="Z138" s="171" t="s">
        <v>11</v>
      </c>
      <c r="AA138" s="171" t="s">
        <v>10</v>
      </c>
      <c r="AB138" s="171" t="s">
        <v>11</v>
      </c>
      <c r="AC138" s="171"/>
      <c r="AD138" s="171" t="s">
        <v>10</v>
      </c>
      <c r="AE138" s="171" t="s">
        <v>11</v>
      </c>
      <c r="AF138" s="171" t="s">
        <v>11</v>
      </c>
      <c r="AG138" s="171" t="s">
        <v>11</v>
      </c>
      <c r="AH138" s="171" t="s">
        <v>10</v>
      </c>
      <c r="AI138" s="171" t="s">
        <v>11</v>
      </c>
      <c r="AJ138" s="171" t="s">
        <v>11</v>
      </c>
      <c r="AK138" s="171" t="s">
        <v>10</v>
      </c>
      <c r="AL138" s="171" t="s">
        <v>11</v>
      </c>
      <c r="AM138" s="171" t="s">
        <v>201</v>
      </c>
      <c r="AN138" s="171" t="s">
        <v>10</v>
      </c>
      <c r="AO138" s="171" t="s">
        <v>11</v>
      </c>
      <c r="AP138" s="171" t="s">
        <v>10</v>
      </c>
      <c r="AQ138" s="171"/>
      <c r="AR138" s="92"/>
      <c r="AS138" s="92"/>
      <c r="AT138" s="4"/>
      <c r="AU138" s="72"/>
      <c r="AV138" s="4"/>
      <c r="AW138" s="2"/>
      <c r="AX138" s="72"/>
      <c r="AY138" s="4"/>
      <c r="AZ138" s="72"/>
    </row>
    <row r="139" spans="1:52" ht="24.75" customHeight="1">
      <c r="A139" s="210" t="s">
        <v>137</v>
      </c>
      <c r="B139" s="210" t="s">
        <v>112</v>
      </c>
      <c r="C139" s="214"/>
      <c r="D139" s="30"/>
      <c r="E139" s="101">
        <f t="shared" si="21"/>
        <v>3.96</v>
      </c>
      <c r="F139" s="99">
        <f t="shared" si="22"/>
        <v>28</v>
      </c>
      <c r="G139" s="54">
        <f t="shared" si="23"/>
        <v>17</v>
      </c>
      <c r="H139" s="54">
        <f t="shared" si="24"/>
        <v>11</v>
      </c>
      <c r="I139" s="212">
        <f t="shared" si="25"/>
        <v>6</v>
      </c>
      <c r="J139" s="169">
        <f t="shared" si="26"/>
        <v>60.71428571428571</v>
      </c>
      <c r="K139" s="254">
        <v>1</v>
      </c>
      <c r="L139" s="257">
        <f t="shared" si="27"/>
        <v>-2.96</v>
      </c>
      <c r="M139" s="171" t="s">
        <v>10</v>
      </c>
      <c r="N139" s="171" t="s">
        <v>11</v>
      </c>
      <c r="O139" s="171" t="s">
        <v>10</v>
      </c>
      <c r="P139" s="171" t="s">
        <v>10</v>
      </c>
      <c r="Q139" s="171" t="s">
        <v>11</v>
      </c>
      <c r="R139" s="171" t="s">
        <v>11</v>
      </c>
      <c r="S139" s="171" t="s">
        <v>11</v>
      </c>
      <c r="T139" s="171" t="s">
        <v>11</v>
      </c>
      <c r="U139" s="171" t="s">
        <v>10</v>
      </c>
      <c r="V139" s="171" t="s">
        <v>10</v>
      </c>
      <c r="W139" s="171" t="s">
        <v>10</v>
      </c>
      <c r="X139" s="171" t="s">
        <v>11</v>
      </c>
      <c r="Y139" s="171" t="s">
        <v>201</v>
      </c>
      <c r="Z139" s="171" t="s">
        <v>11</v>
      </c>
      <c r="AA139" s="171" t="s">
        <v>10</v>
      </c>
      <c r="AB139" s="171" t="s">
        <v>10</v>
      </c>
      <c r="AC139" s="171" t="s">
        <v>10</v>
      </c>
      <c r="AD139" s="171" t="s">
        <v>10</v>
      </c>
      <c r="AE139" s="171" t="s">
        <v>11</v>
      </c>
      <c r="AF139" s="171" t="s">
        <v>10</v>
      </c>
      <c r="AG139" s="171" t="s">
        <v>10</v>
      </c>
      <c r="AH139" s="171" t="s">
        <v>11</v>
      </c>
      <c r="AI139" s="171" t="s">
        <v>10</v>
      </c>
      <c r="AJ139" s="171" t="s">
        <v>10</v>
      </c>
      <c r="AK139" s="171" t="s">
        <v>10</v>
      </c>
      <c r="AL139" s="171" t="s">
        <v>11</v>
      </c>
      <c r="AM139" s="171" t="s">
        <v>10</v>
      </c>
      <c r="AN139" s="171" t="s">
        <v>201</v>
      </c>
      <c r="AO139" s="171" t="s">
        <v>10</v>
      </c>
      <c r="AP139" s="171" t="s">
        <v>11</v>
      </c>
      <c r="AQ139" s="171"/>
      <c r="AR139" s="92"/>
      <c r="AS139" s="92"/>
      <c r="AT139" s="4"/>
      <c r="AU139" s="72"/>
      <c r="AV139" s="4"/>
      <c r="AW139" s="2"/>
      <c r="AX139" s="72"/>
      <c r="AY139" s="4"/>
      <c r="AZ139" s="72"/>
    </row>
    <row r="140" spans="1:52" ht="24.75" customHeight="1">
      <c r="A140" s="210" t="s">
        <v>113</v>
      </c>
      <c r="B140" s="210" t="s">
        <v>112</v>
      </c>
      <c r="C140" s="214"/>
      <c r="D140" s="30"/>
      <c r="E140" s="101">
        <f t="shared" si="21"/>
        <v>-3.96</v>
      </c>
      <c r="F140" s="99">
        <f t="shared" si="22"/>
        <v>26</v>
      </c>
      <c r="G140" s="54">
        <f t="shared" si="23"/>
        <v>10</v>
      </c>
      <c r="H140" s="54">
        <f t="shared" si="24"/>
        <v>16</v>
      </c>
      <c r="I140" s="212">
        <f t="shared" si="25"/>
        <v>-6</v>
      </c>
      <c r="J140" s="169">
        <f t="shared" si="26"/>
        <v>38.46153846153846</v>
      </c>
      <c r="K140" s="254">
        <v>-6</v>
      </c>
      <c r="L140" s="257">
        <f t="shared" si="27"/>
        <v>-2.04</v>
      </c>
      <c r="M140" s="171" t="s">
        <v>11</v>
      </c>
      <c r="N140" s="171" t="s">
        <v>11</v>
      </c>
      <c r="O140" s="171" t="s">
        <v>11</v>
      </c>
      <c r="P140" s="171" t="s">
        <v>10</v>
      </c>
      <c r="Q140" s="171" t="s">
        <v>10</v>
      </c>
      <c r="R140" s="171" t="s">
        <v>10</v>
      </c>
      <c r="S140" s="171"/>
      <c r="T140" s="171" t="s">
        <v>10</v>
      </c>
      <c r="U140" s="171" t="s">
        <v>10</v>
      </c>
      <c r="V140" s="171" t="s">
        <v>11</v>
      </c>
      <c r="W140" s="171" t="s">
        <v>11</v>
      </c>
      <c r="X140" s="171" t="s">
        <v>10</v>
      </c>
      <c r="Y140" s="171" t="s">
        <v>201</v>
      </c>
      <c r="Z140" s="171" t="s">
        <v>11</v>
      </c>
      <c r="AA140" s="171" t="s">
        <v>11</v>
      </c>
      <c r="AB140" s="171" t="s">
        <v>11</v>
      </c>
      <c r="AC140" s="171" t="s">
        <v>10</v>
      </c>
      <c r="AD140" s="171" t="s">
        <v>11</v>
      </c>
      <c r="AE140" s="171" t="s">
        <v>11</v>
      </c>
      <c r="AF140" s="171" t="s">
        <v>10</v>
      </c>
      <c r="AG140" s="171" t="s">
        <v>11</v>
      </c>
      <c r="AH140" s="171" t="s">
        <v>10</v>
      </c>
      <c r="AI140" s="171" t="s">
        <v>11</v>
      </c>
      <c r="AJ140" s="171" t="s">
        <v>11</v>
      </c>
      <c r="AK140" s="171" t="s">
        <v>10</v>
      </c>
      <c r="AL140" s="171" t="s">
        <v>11</v>
      </c>
      <c r="AM140" s="171"/>
      <c r="AN140" s="171" t="s">
        <v>201</v>
      </c>
      <c r="AO140" s="171" t="s">
        <v>11</v>
      </c>
      <c r="AP140" s="171" t="s">
        <v>11</v>
      </c>
      <c r="AQ140" s="171"/>
      <c r="AR140" s="92"/>
      <c r="AS140" s="92"/>
      <c r="AT140" s="4"/>
      <c r="AU140" s="72"/>
      <c r="AV140" s="4"/>
      <c r="AW140" s="2"/>
      <c r="AX140" s="72"/>
      <c r="AY140" s="4"/>
      <c r="AZ140" s="72"/>
    </row>
    <row r="141" spans="1:52" ht="24.75" customHeight="1">
      <c r="A141" s="210" t="s">
        <v>114</v>
      </c>
      <c r="B141" s="210" t="s">
        <v>112</v>
      </c>
      <c r="C141" s="213"/>
      <c r="D141" s="30"/>
      <c r="E141" s="101">
        <f t="shared" si="21"/>
        <v>-3.96</v>
      </c>
      <c r="F141" s="99">
        <f t="shared" si="22"/>
        <v>24</v>
      </c>
      <c r="G141" s="54">
        <f t="shared" si="23"/>
        <v>9</v>
      </c>
      <c r="H141" s="54">
        <f t="shared" si="24"/>
        <v>15</v>
      </c>
      <c r="I141" s="212">
        <f t="shared" si="25"/>
        <v>-6</v>
      </c>
      <c r="J141" s="169">
        <f t="shared" si="26"/>
        <v>37.5</v>
      </c>
      <c r="K141" s="254">
        <v>-8</v>
      </c>
      <c r="L141" s="257">
        <f t="shared" si="27"/>
        <v>-4.04</v>
      </c>
      <c r="M141" s="171" t="s">
        <v>11</v>
      </c>
      <c r="N141" s="171" t="s">
        <v>11</v>
      </c>
      <c r="O141" s="171"/>
      <c r="P141" s="171" t="s">
        <v>11</v>
      </c>
      <c r="Q141" s="171" t="s">
        <v>10</v>
      </c>
      <c r="R141" s="171" t="s">
        <v>10</v>
      </c>
      <c r="S141" s="171" t="s">
        <v>11</v>
      </c>
      <c r="T141" s="171" t="s">
        <v>11</v>
      </c>
      <c r="U141" s="171" t="s">
        <v>10</v>
      </c>
      <c r="V141" s="171" t="s">
        <v>10</v>
      </c>
      <c r="W141" s="171" t="s">
        <v>11</v>
      </c>
      <c r="X141" s="171" t="s">
        <v>11</v>
      </c>
      <c r="Y141" s="171" t="s">
        <v>201</v>
      </c>
      <c r="Z141" s="171" t="s">
        <v>10</v>
      </c>
      <c r="AA141" s="171" t="s">
        <v>11</v>
      </c>
      <c r="AB141" s="171" t="s">
        <v>10</v>
      </c>
      <c r="AC141" s="171" t="s">
        <v>10</v>
      </c>
      <c r="AD141" s="171" t="s">
        <v>10</v>
      </c>
      <c r="AE141" s="171" t="s">
        <v>10</v>
      </c>
      <c r="AF141" s="171"/>
      <c r="AG141" s="171" t="s">
        <v>11</v>
      </c>
      <c r="AH141" s="171" t="s">
        <v>11</v>
      </c>
      <c r="AI141" s="171" t="s">
        <v>11</v>
      </c>
      <c r="AJ141" s="171"/>
      <c r="AK141" s="171"/>
      <c r="AL141" s="171" t="s">
        <v>11</v>
      </c>
      <c r="AM141" s="171" t="s">
        <v>11</v>
      </c>
      <c r="AN141" s="171" t="s">
        <v>201</v>
      </c>
      <c r="AO141" s="171" t="s">
        <v>11</v>
      </c>
      <c r="AP141" s="171" t="s">
        <v>11</v>
      </c>
      <c r="AQ141" s="171"/>
      <c r="AR141" s="92"/>
      <c r="AS141" s="92"/>
      <c r="AT141" s="4"/>
      <c r="AU141" s="72"/>
      <c r="AV141" s="4"/>
      <c r="AW141" s="2"/>
      <c r="AX141" s="72"/>
      <c r="AY141" s="4"/>
      <c r="AZ141" s="72"/>
    </row>
    <row r="142" spans="1:52" ht="24.75" customHeight="1">
      <c r="A142" s="210" t="s">
        <v>120</v>
      </c>
      <c r="B142" s="210" t="s">
        <v>112</v>
      </c>
      <c r="C142" s="214"/>
      <c r="D142" s="30"/>
      <c r="E142" s="101">
        <f aca="true" t="shared" si="28" ref="E142:E162">I142*0.66</f>
        <v>3.3000000000000003</v>
      </c>
      <c r="F142" s="99">
        <f aca="true" t="shared" si="29" ref="F142:F162">G142+H142</f>
        <v>5</v>
      </c>
      <c r="G142" s="54">
        <f aca="true" t="shared" si="30" ref="G142:G162">COUNTIF(M142:AP142,"W")</f>
        <v>5</v>
      </c>
      <c r="H142" s="54">
        <f aca="true" t="shared" si="31" ref="H142:H162">COUNTIF(M142:AP142,"L")</f>
        <v>0</v>
      </c>
      <c r="I142" s="212">
        <f aca="true" t="shared" si="32" ref="I142:I162">G142-H142</f>
        <v>5</v>
      </c>
      <c r="J142" s="169">
        <f aca="true" t="shared" si="33" ref="J142:J162">SUM(G142/F142%)</f>
        <v>100</v>
      </c>
      <c r="K142" s="254">
        <v>17</v>
      </c>
      <c r="L142" s="257">
        <f aca="true" t="shared" si="34" ref="L142:L162">K142-E142</f>
        <v>13.7</v>
      </c>
      <c r="M142" s="171"/>
      <c r="N142" s="171"/>
      <c r="O142" s="171" t="s">
        <v>10</v>
      </c>
      <c r="P142" s="171"/>
      <c r="Q142" s="171"/>
      <c r="R142" s="171"/>
      <c r="S142" s="171"/>
      <c r="T142" s="171" t="s">
        <v>10</v>
      </c>
      <c r="U142" s="171" t="s">
        <v>10</v>
      </c>
      <c r="V142" s="171"/>
      <c r="W142" s="171"/>
      <c r="X142" s="171"/>
      <c r="Y142" s="171" t="s">
        <v>201</v>
      </c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 t="s">
        <v>10</v>
      </c>
      <c r="AL142" s="171"/>
      <c r="AM142" s="171" t="s">
        <v>10</v>
      </c>
      <c r="AN142" s="171" t="s">
        <v>201</v>
      </c>
      <c r="AO142" s="171"/>
      <c r="AP142" s="171"/>
      <c r="AQ142" s="171"/>
      <c r="AR142" s="92"/>
      <c r="AS142" s="92"/>
      <c r="AT142" s="73"/>
      <c r="AU142" s="72"/>
      <c r="AV142" s="4"/>
      <c r="AW142" s="2"/>
      <c r="AX142" s="72"/>
      <c r="AY142" s="4"/>
      <c r="AZ142" s="72"/>
    </row>
    <row r="143" spans="1:52" ht="24.75" customHeight="1">
      <c r="A143" s="210" t="s">
        <v>115</v>
      </c>
      <c r="B143" s="210" t="s">
        <v>112</v>
      </c>
      <c r="C143" s="214"/>
      <c r="D143" s="30"/>
      <c r="E143" s="101">
        <f t="shared" si="28"/>
        <v>1.98</v>
      </c>
      <c r="F143" s="99">
        <f t="shared" si="29"/>
        <v>9</v>
      </c>
      <c r="G143" s="54">
        <f t="shared" si="30"/>
        <v>6</v>
      </c>
      <c r="H143" s="54">
        <f t="shared" si="31"/>
        <v>3</v>
      </c>
      <c r="I143" s="212">
        <f t="shared" si="32"/>
        <v>3</v>
      </c>
      <c r="J143" s="169">
        <f t="shared" si="33"/>
        <v>66.66666666666667</v>
      </c>
      <c r="K143" s="254">
        <v>12</v>
      </c>
      <c r="L143" s="257">
        <f t="shared" si="34"/>
        <v>10.02</v>
      </c>
      <c r="M143" s="171"/>
      <c r="N143" s="171" t="s">
        <v>10</v>
      </c>
      <c r="O143" s="171" t="s">
        <v>10</v>
      </c>
      <c r="P143" s="171"/>
      <c r="Q143" s="171"/>
      <c r="R143" s="171" t="s">
        <v>10</v>
      </c>
      <c r="S143" s="171" t="s">
        <v>10</v>
      </c>
      <c r="T143" s="171"/>
      <c r="U143" s="171"/>
      <c r="V143" s="171"/>
      <c r="W143" s="171"/>
      <c r="X143" s="171"/>
      <c r="Y143" s="171" t="s">
        <v>201</v>
      </c>
      <c r="Z143" s="171" t="s">
        <v>49</v>
      </c>
      <c r="AA143" s="171"/>
      <c r="AB143" s="171" t="s">
        <v>10</v>
      </c>
      <c r="AC143" s="171" t="s">
        <v>11</v>
      </c>
      <c r="AD143" s="171"/>
      <c r="AE143" s="171"/>
      <c r="AF143" s="171"/>
      <c r="AG143" s="171" t="s">
        <v>11</v>
      </c>
      <c r="AH143" s="171"/>
      <c r="AI143" s="171"/>
      <c r="AJ143" s="171" t="s">
        <v>11</v>
      </c>
      <c r="AK143" s="171"/>
      <c r="AL143" s="171"/>
      <c r="AM143" s="171" t="s">
        <v>10</v>
      </c>
      <c r="AN143" s="171" t="s">
        <v>201</v>
      </c>
      <c r="AO143" s="171"/>
      <c r="AP143" s="171"/>
      <c r="AQ143" s="171"/>
      <c r="AR143" s="92"/>
      <c r="AS143" s="92"/>
      <c r="AT143" s="4"/>
      <c r="AU143" s="72"/>
      <c r="AV143" s="4"/>
      <c r="AW143" s="2"/>
      <c r="AX143" s="72"/>
      <c r="AY143" s="4"/>
      <c r="AZ143" s="72"/>
    </row>
    <row r="144" spans="1:52" ht="24.75" customHeight="1">
      <c r="A144" s="210" t="s">
        <v>116</v>
      </c>
      <c r="B144" s="210" t="s">
        <v>112</v>
      </c>
      <c r="C144" s="213"/>
      <c r="D144" s="30"/>
      <c r="E144" s="102">
        <f t="shared" si="28"/>
        <v>3.96</v>
      </c>
      <c r="F144" s="99">
        <f t="shared" si="29"/>
        <v>20</v>
      </c>
      <c r="G144" s="54">
        <f t="shared" si="30"/>
        <v>13</v>
      </c>
      <c r="H144" s="54">
        <f t="shared" si="31"/>
        <v>7</v>
      </c>
      <c r="I144" s="212">
        <f t="shared" si="32"/>
        <v>6</v>
      </c>
      <c r="J144" s="169">
        <f t="shared" si="33"/>
        <v>65</v>
      </c>
      <c r="K144" s="254">
        <v>3</v>
      </c>
      <c r="L144" s="257">
        <f t="shared" si="34"/>
        <v>-0.96</v>
      </c>
      <c r="M144" s="171" t="s">
        <v>10</v>
      </c>
      <c r="N144" s="171"/>
      <c r="O144" s="171"/>
      <c r="P144" s="171" t="s">
        <v>11</v>
      </c>
      <c r="Q144" s="171" t="s">
        <v>10</v>
      </c>
      <c r="R144" s="171" t="s">
        <v>11</v>
      </c>
      <c r="S144" s="171" t="s">
        <v>10</v>
      </c>
      <c r="T144" s="171"/>
      <c r="U144" s="171"/>
      <c r="V144" s="171" t="s">
        <v>11</v>
      </c>
      <c r="W144" s="171" t="s">
        <v>10</v>
      </c>
      <c r="X144" s="171" t="s">
        <v>10</v>
      </c>
      <c r="Y144" s="171" t="s">
        <v>201</v>
      </c>
      <c r="Z144" s="171" t="s">
        <v>10</v>
      </c>
      <c r="AA144" s="171" t="s">
        <v>10</v>
      </c>
      <c r="AB144" s="171"/>
      <c r="AC144" s="171"/>
      <c r="AD144" s="171" t="s">
        <v>10</v>
      </c>
      <c r="AE144" s="171" t="s">
        <v>11</v>
      </c>
      <c r="AF144" s="171" t="s">
        <v>10</v>
      </c>
      <c r="AG144" s="171"/>
      <c r="AH144" s="171" t="s">
        <v>10</v>
      </c>
      <c r="AI144" s="171" t="s">
        <v>10</v>
      </c>
      <c r="AJ144" s="171" t="s">
        <v>10</v>
      </c>
      <c r="AK144" s="171" t="s">
        <v>11</v>
      </c>
      <c r="AL144" s="171" t="s">
        <v>11</v>
      </c>
      <c r="AM144" s="171"/>
      <c r="AN144" s="171" t="s">
        <v>201</v>
      </c>
      <c r="AO144" s="171" t="s">
        <v>10</v>
      </c>
      <c r="AP144" s="171" t="s">
        <v>11</v>
      </c>
      <c r="AQ144" s="171"/>
      <c r="AR144" s="92"/>
      <c r="AS144" s="92"/>
      <c r="AT144" s="4"/>
      <c r="AU144" s="72"/>
      <c r="AV144" s="4"/>
      <c r="AW144" s="2"/>
      <c r="AX144" s="72"/>
      <c r="AY144" s="4"/>
      <c r="AZ144" s="72"/>
    </row>
    <row r="145" spans="1:52" ht="24.75" customHeight="1">
      <c r="A145" s="210" t="s">
        <v>124</v>
      </c>
      <c r="B145" s="210" t="s">
        <v>112</v>
      </c>
      <c r="C145" s="214"/>
      <c r="D145" s="30"/>
      <c r="E145" s="102">
        <f t="shared" si="28"/>
        <v>-0.66</v>
      </c>
      <c r="F145" s="99">
        <f t="shared" si="29"/>
        <v>25</v>
      </c>
      <c r="G145" s="54">
        <f t="shared" si="30"/>
        <v>12</v>
      </c>
      <c r="H145" s="54">
        <f t="shared" si="31"/>
        <v>13</v>
      </c>
      <c r="I145" s="212">
        <f t="shared" si="32"/>
        <v>-1</v>
      </c>
      <c r="J145" s="169">
        <f t="shared" si="33"/>
        <v>48</v>
      </c>
      <c r="K145" s="254">
        <v>27</v>
      </c>
      <c r="L145" s="257">
        <f t="shared" si="34"/>
        <v>27.66</v>
      </c>
      <c r="M145" s="171" t="s">
        <v>11</v>
      </c>
      <c r="N145" s="171" t="s">
        <v>10</v>
      </c>
      <c r="O145" s="171"/>
      <c r="P145" s="171" t="s">
        <v>11</v>
      </c>
      <c r="Q145" s="171" t="s">
        <v>10</v>
      </c>
      <c r="R145" s="171"/>
      <c r="S145" s="171"/>
      <c r="T145" s="171" t="s">
        <v>10</v>
      </c>
      <c r="U145" s="171" t="s">
        <v>11</v>
      </c>
      <c r="V145" s="171" t="s">
        <v>11</v>
      </c>
      <c r="W145" s="171" t="s">
        <v>10</v>
      </c>
      <c r="X145" s="171" t="s">
        <v>10</v>
      </c>
      <c r="Y145" s="171" t="s">
        <v>201</v>
      </c>
      <c r="Z145" s="171" t="s">
        <v>10</v>
      </c>
      <c r="AA145" s="171" t="s">
        <v>10</v>
      </c>
      <c r="AB145" s="171" t="s">
        <v>11</v>
      </c>
      <c r="AC145" s="171" t="s">
        <v>11</v>
      </c>
      <c r="AD145" s="171" t="s">
        <v>10</v>
      </c>
      <c r="AE145" s="171" t="s">
        <v>11</v>
      </c>
      <c r="AF145" s="171" t="s">
        <v>10</v>
      </c>
      <c r="AG145" s="171" t="s">
        <v>11</v>
      </c>
      <c r="AH145" s="171" t="s">
        <v>11</v>
      </c>
      <c r="AI145" s="171" t="s">
        <v>11</v>
      </c>
      <c r="AJ145" s="171" t="s">
        <v>10</v>
      </c>
      <c r="AK145" s="171" t="s">
        <v>11</v>
      </c>
      <c r="AL145" s="171" t="s">
        <v>11</v>
      </c>
      <c r="AM145" s="171" t="s">
        <v>10</v>
      </c>
      <c r="AN145" s="171" t="s">
        <v>201</v>
      </c>
      <c r="AO145" s="171" t="s">
        <v>10</v>
      </c>
      <c r="AP145" s="171" t="s">
        <v>11</v>
      </c>
      <c r="AQ145" s="171"/>
      <c r="AR145" s="92"/>
      <c r="AS145" s="92"/>
      <c r="AT145" s="4"/>
      <c r="AU145" s="72"/>
      <c r="AV145" s="4"/>
      <c r="AW145" s="2"/>
      <c r="AX145" s="72"/>
      <c r="AY145" s="4"/>
      <c r="AZ145" s="72"/>
    </row>
    <row r="146" spans="1:52" ht="24.75" customHeight="1">
      <c r="A146" s="210" t="s">
        <v>226</v>
      </c>
      <c r="B146" s="210" t="s">
        <v>118</v>
      </c>
      <c r="C146" s="213"/>
      <c r="D146" s="30"/>
      <c r="E146" s="102">
        <f t="shared" si="28"/>
        <v>-1.32</v>
      </c>
      <c r="F146" s="99">
        <f t="shared" si="29"/>
        <v>2</v>
      </c>
      <c r="G146" s="54">
        <f t="shared" si="30"/>
        <v>0</v>
      </c>
      <c r="H146" s="54">
        <f t="shared" si="31"/>
        <v>2</v>
      </c>
      <c r="I146" s="212">
        <f t="shared" si="32"/>
        <v>-2</v>
      </c>
      <c r="J146" s="169">
        <f t="shared" si="33"/>
        <v>0</v>
      </c>
      <c r="K146" s="254">
        <v>14</v>
      </c>
      <c r="L146" s="257">
        <f t="shared" si="34"/>
        <v>15.32</v>
      </c>
      <c r="M146" s="171"/>
      <c r="N146" s="171"/>
      <c r="O146" s="171" t="s">
        <v>11</v>
      </c>
      <c r="P146" s="171"/>
      <c r="Q146" s="171"/>
      <c r="R146" s="171" t="s">
        <v>201</v>
      </c>
      <c r="S146" s="171"/>
      <c r="T146" s="171"/>
      <c r="U146" s="171"/>
      <c r="V146" s="171"/>
      <c r="W146" s="171" t="s">
        <v>11</v>
      </c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92"/>
      <c r="AS146" s="92"/>
      <c r="AT146" s="4"/>
      <c r="AU146" s="72"/>
      <c r="AV146" s="4"/>
      <c r="AW146" s="2"/>
      <c r="AX146" s="72"/>
      <c r="AY146" s="4"/>
      <c r="AZ146" s="72"/>
    </row>
    <row r="147" spans="1:52" ht="24.75" customHeight="1">
      <c r="A147" s="210" t="s">
        <v>117</v>
      </c>
      <c r="B147" s="210" t="s">
        <v>118</v>
      </c>
      <c r="C147" s="214"/>
      <c r="D147" s="30"/>
      <c r="E147" s="101">
        <f t="shared" si="28"/>
        <v>0.66</v>
      </c>
      <c r="F147" s="99">
        <f t="shared" si="29"/>
        <v>27</v>
      </c>
      <c r="G147" s="54">
        <f t="shared" si="30"/>
        <v>14</v>
      </c>
      <c r="H147" s="54">
        <f t="shared" si="31"/>
        <v>13</v>
      </c>
      <c r="I147" s="212">
        <f t="shared" si="32"/>
        <v>1</v>
      </c>
      <c r="J147" s="169">
        <f t="shared" si="33"/>
        <v>51.85185185185185</v>
      </c>
      <c r="K147" s="254">
        <v>10</v>
      </c>
      <c r="L147" s="257">
        <f t="shared" si="34"/>
        <v>9.34</v>
      </c>
      <c r="M147" s="171" t="s">
        <v>11</v>
      </c>
      <c r="N147" s="171" t="s">
        <v>10</v>
      </c>
      <c r="O147" s="171" t="s">
        <v>10</v>
      </c>
      <c r="P147" s="171" t="s">
        <v>11</v>
      </c>
      <c r="Q147" s="171" t="s">
        <v>10</v>
      </c>
      <c r="R147" s="171" t="s">
        <v>201</v>
      </c>
      <c r="S147" s="171" t="s">
        <v>10</v>
      </c>
      <c r="T147" s="171" t="s">
        <v>11</v>
      </c>
      <c r="U147" s="171" t="s">
        <v>10</v>
      </c>
      <c r="V147" s="171" t="s">
        <v>11</v>
      </c>
      <c r="W147" s="171"/>
      <c r="X147" s="171" t="s">
        <v>11</v>
      </c>
      <c r="Y147" s="171" t="s">
        <v>10</v>
      </c>
      <c r="Z147" s="171" t="s">
        <v>11</v>
      </c>
      <c r="AA147" s="171" t="s">
        <v>11</v>
      </c>
      <c r="AB147" s="171" t="s">
        <v>10</v>
      </c>
      <c r="AC147" s="171" t="s">
        <v>10</v>
      </c>
      <c r="AD147" s="171" t="s">
        <v>10</v>
      </c>
      <c r="AE147" s="171" t="s">
        <v>10</v>
      </c>
      <c r="AF147" s="171" t="s">
        <v>11</v>
      </c>
      <c r="AG147" s="171" t="s">
        <v>201</v>
      </c>
      <c r="AH147" s="171" t="s">
        <v>11</v>
      </c>
      <c r="AI147" s="171" t="s">
        <v>11</v>
      </c>
      <c r="AJ147" s="171" t="s">
        <v>10</v>
      </c>
      <c r="AK147" s="171" t="s">
        <v>11</v>
      </c>
      <c r="AL147" s="171" t="s">
        <v>10</v>
      </c>
      <c r="AM147" s="171" t="s">
        <v>11</v>
      </c>
      <c r="AN147" s="171" t="s">
        <v>10</v>
      </c>
      <c r="AO147" s="171" t="s">
        <v>10</v>
      </c>
      <c r="AP147" s="171" t="s">
        <v>11</v>
      </c>
      <c r="AQ147" s="171"/>
      <c r="AR147" s="92"/>
      <c r="AS147" s="92"/>
      <c r="AT147" s="4"/>
      <c r="AU147" s="72"/>
      <c r="AV147" s="4"/>
      <c r="AW147" s="2"/>
      <c r="AX147" s="72"/>
      <c r="AY147" s="4"/>
      <c r="AZ147" s="72"/>
    </row>
    <row r="148" spans="1:52" ht="24.75" customHeight="1">
      <c r="A148" s="210" t="s">
        <v>119</v>
      </c>
      <c r="B148" s="210" t="s">
        <v>118</v>
      </c>
      <c r="C148" s="214"/>
      <c r="D148" s="30"/>
      <c r="E148" s="101">
        <f t="shared" si="28"/>
        <v>11.88</v>
      </c>
      <c r="F148" s="99">
        <f t="shared" si="29"/>
        <v>28</v>
      </c>
      <c r="G148" s="54">
        <f t="shared" si="30"/>
        <v>23</v>
      </c>
      <c r="H148" s="54">
        <f t="shared" si="31"/>
        <v>5</v>
      </c>
      <c r="I148" s="212">
        <f t="shared" si="32"/>
        <v>18</v>
      </c>
      <c r="J148" s="169">
        <f t="shared" si="33"/>
        <v>82.14285714285714</v>
      </c>
      <c r="K148" s="254">
        <v>14</v>
      </c>
      <c r="L148" s="257">
        <f t="shared" si="34"/>
        <v>2.119999999999999</v>
      </c>
      <c r="M148" s="171" t="s">
        <v>10</v>
      </c>
      <c r="N148" s="171" t="s">
        <v>11</v>
      </c>
      <c r="O148" s="171" t="s">
        <v>10</v>
      </c>
      <c r="P148" s="171" t="s">
        <v>10</v>
      </c>
      <c r="Q148" s="171" t="s">
        <v>10</v>
      </c>
      <c r="R148" s="171" t="s">
        <v>201</v>
      </c>
      <c r="S148" s="171" t="s">
        <v>10</v>
      </c>
      <c r="T148" s="171" t="s">
        <v>10</v>
      </c>
      <c r="U148" s="171" t="s">
        <v>10</v>
      </c>
      <c r="V148" s="171" t="s">
        <v>10</v>
      </c>
      <c r="W148" s="171" t="s">
        <v>10</v>
      </c>
      <c r="X148" s="171" t="s">
        <v>10</v>
      </c>
      <c r="Y148" s="171" t="s">
        <v>10</v>
      </c>
      <c r="Z148" s="171" t="s">
        <v>11</v>
      </c>
      <c r="AA148" s="171" t="s">
        <v>11</v>
      </c>
      <c r="AB148" s="171" t="s">
        <v>11</v>
      </c>
      <c r="AC148" s="171" t="s">
        <v>10</v>
      </c>
      <c r="AD148" s="171" t="s">
        <v>10</v>
      </c>
      <c r="AE148" s="171" t="s">
        <v>10</v>
      </c>
      <c r="AF148" s="171" t="s">
        <v>10</v>
      </c>
      <c r="AG148" s="171" t="s">
        <v>201</v>
      </c>
      <c r="AH148" s="171" t="s">
        <v>10</v>
      </c>
      <c r="AI148" s="171" t="s">
        <v>10</v>
      </c>
      <c r="AJ148" s="171" t="s">
        <v>10</v>
      </c>
      <c r="AK148" s="171" t="s">
        <v>11</v>
      </c>
      <c r="AL148" s="171" t="s">
        <v>10</v>
      </c>
      <c r="AM148" s="171" t="s">
        <v>10</v>
      </c>
      <c r="AN148" s="171" t="s">
        <v>10</v>
      </c>
      <c r="AO148" s="171" t="s">
        <v>10</v>
      </c>
      <c r="AP148" s="171" t="s">
        <v>10</v>
      </c>
      <c r="AQ148" s="171"/>
      <c r="AR148" s="92"/>
      <c r="AS148" s="92"/>
      <c r="AT148" s="4"/>
      <c r="AU148" s="72"/>
      <c r="AV148" s="4"/>
      <c r="AW148" s="2"/>
      <c r="AX148" s="72"/>
      <c r="AY148" s="4"/>
      <c r="AZ148" s="72"/>
    </row>
    <row r="149" spans="1:52" ht="24.75" customHeight="1">
      <c r="A149" s="210" t="s">
        <v>120</v>
      </c>
      <c r="B149" s="210" t="s">
        <v>118</v>
      </c>
      <c r="C149" s="214"/>
      <c r="D149" s="30"/>
      <c r="E149" s="101">
        <f t="shared" si="28"/>
        <v>-0.66</v>
      </c>
      <c r="F149" s="99">
        <f t="shared" si="29"/>
        <v>1</v>
      </c>
      <c r="G149" s="54">
        <f t="shared" si="30"/>
        <v>0</v>
      </c>
      <c r="H149" s="54">
        <f t="shared" si="31"/>
        <v>1</v>
      </c>
      <c r="I149" s="212">
        <f t="shared" si="32"/>
        <v>-1</v>
      </c>
      <c r="J149" s="169">
        <f t="shared" si="33"/>
        <v>0</v>
      </c>
      <c r="K149" s="254">
        <v>14</v>
      </c>
      <c r="L149" s="257">
        <f t="shared" si="34"/>
        <v>14.66</v>
      </c>
      <c r="M149" s="171"/>
      <c r="N149" s="171"/>
      <c r="O149" s="171"/>
      <c r="P149" s="171"/>
      <c r="Q149" s="171"/>
      <c r="R149" s="171" t="s">
        <v>201</v>
      </c>
      <c r="S149" s="171"/>
      <c r="T149" s="171"/>
      <c r="U149" s="171"/>
      <c r="V149" s="171"/>
      <c r="W149" s="171"/>
      <c r="X149" s="171"/>
      <c r="Y149" s="171"/>
      <c r="Z149" s="171"/>
      <c r="AA149" s="171" t="s">
        <v>11</v>
      </c>
      <c r="AB149" s="171"/>
      <c r="AC149" s="171"/>
      <c r="AD149" s="171"/>
      <c r="AE149" s="171"/>
      <c r="AF149" s="171"/>
      <c r="AG149" s="171" t="s">
        <v>201</v>
      </c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92"/>
      <c r="AS149" s="92"/>
      <c r="AT149" s="4"/>
      <c r="AU149" s="72"/>
      <c r="AV149" s="4"/>
      <c r="AW149" s="2"/>
      <c r="AX149" s="72"/>
      <c r="AY149" s="4"/>
      <c r="AZ149" s="72"/>
    </row>
    <row r="150" spans="1:52" ht="24.75" customHeight="1">
      <c r="A150" s="210" t="s">
        <v>121</v>
      </c>
      <c r="B150" s="210" t="s">
        <v>118</v>
      </c>
      <c r="C150" s="213"/>
      <c r="D150" s="30"/>
      <c r="E150" s="101">
        <f t="shared" si="28"/>
        <v>-3.96</v>
      </c>
      <c r="F150" s="99">
        <f t="shared" si="29"/>
        <v>28</v>
      </c>
      <c r="G150" s="54">
        <f t="shared" si="30"/>
        <v>11</v>
      </c>
      <c r="H150" s="54">
        <f t="shared" si="31"/>
        <v>17</v>
      </c>
      <c r="I150" s="212">
        <f t="shared" si="32"/>
        <v>-6</v>
      </c>
      <c r="J150" s="169">
        <f t="shared" si="33"/>
        <v>39.285714285714285</v>
      </c>
      <c r="K150" s="254">
        <v>11</v>
      </c>
      <c r="L150" s="257">
        <f t="shared" si="34"/>
        <v>14.96</v>
      </c>
      <c r="M150" s="171" t="s">
        <v>11</v>
      </c>
      <c r="N150" s="171" t="s">
        <v>10</v>
      </c>
      <c r="O150" s="171" t="s">
        <v>10</v>
      </c>
      <c r="P150" s="171" t="s">
        <v>10</v>
      </c>
      <c r="Q150" s="171" t="s">
        <v>11</v>
      </c>
      <c r="R150" s="171" t="s">
        <v>201</v>
      </c>
      <c r="S150" s="171" t="s">
        <v>10</v>
      </c>
      <c r="T150" s="171" t="s">
        <v>11</v>
      </c>
      <c r="U150" s="171" t="s">
        <v>10</v>
      </c>
      <c r="V150" s="171" t="s">
        <v>11</v>
      </c>
      <c r="W150" s="171" t="s">
        <v>11</v>
      </c>
      <c r="X150" s="171" t="s">
        <v>11</v>
      </c>
      <c r="Y150" s="171" t="s">
        <v>10</v>
      </c>
      <c r="Z150" s="171" t="s">
        <v>11</v>
      </c>
      <c r="AA150" s="171" t="s">
        <v>11</v>
      </c>
      <c r="AB150" s="171" t="s">
        <v>10</v>
      </c>
      <c r="AC150" s="171" t="s">
        <v>11</v>
      </c>
      <c r="AD150" s="171" t="s">
        <v>10</v>
      </c>
      <c r="AE150" s="171" t="s">
        <v>11</v>
      </c>
      <c r="AF150" s="171" t="s">
        <v>11</v>
      </c>
      <c r="AG150" s="171" t="s">
        <v>201</v>
      </c>
      <c r="AH150" s="171" t="s">
        <v>11</v>
      </c>
      <c r="AI150" s="171" t="s">
        <v>11</v>
      </c>
      <c r="AJ150" s="171" t="s">
        <v>11</v>
      </c>
      <c r="AK150" s="171" t="s">
        <v>11</v>
      </c>
      <c r="AL150" s="171" t="s">
        <v>10</v>
      </c>
      <c r="AM150" s="171" t="s">
        <v>10</v>
      </c>
      <c r="AN150" s="171" t="s">
        <v>10</v>
      </c>
      <c r="AO150" s="171" t="s">
        <v>11</v>
      </c>
      <c r="AP150" s="171" t="s">
        <v>11</v>
      </c>
      <c r="AQ150" s="171"/>
      <c r="AR150" s="92"/>
      <c r="AS150" s="92"/>
      <c r="AT150" s="4"/>
      <c r="AU150" s="72"/>
      <c r="AV150" s="4"/>
      <c r="AW150" s="2"/>
      <c r="AX150" s="72"/>
      <c r="AY150" s="4"/>
      <c r="AZ150" s="72"/>
    </row>
    <row r="151" spans="1:52" ht="24.75" customHeight="1">
      <c r="A151" s="210" t="s">
        <v>122</v>
      </c>
      <c r="B151" s="210" t="s">
        <v>118</v>
      </c>
      <c r="C151" s="214"/>
      <c r="D151" s="30"/>
      <c r="E151" s="101">
        <f t="shared" si="28"/>
        <v>5.28</v>
      </c>
      <c r="F151" s="99">
        <f t="shared" si="29"/>
        <v>28</v>
      </c>
      <c r="G151" s="54">
        <f t="shared" si="30"/>
        <v>18</v>
      </c>
      <c r="H151" s="54">
        <f t="shared" si="31"/>
        <v>10</v>
      </c>
      <c r="I151" s="212">
        <f t="shared" si="32"/>
        <v>8</v>
      </c>
      <c r="J151" s="169">
        <f t="shared" si="33"/>
        <v>64.28571428571428</v>
      </c>
      <c r="K151" s="254">
        <v>21</v>
      </c>
      <c r="L151" s="257">
        <f t="shared" si="34"/>
        <v>15.719999999999999</v>
      </c>
      <c r="M151" s="171" t="s">
        <v>10</v>
      </c>
      <c r="N151" s="171" t="s">
        <v>11</v>
      </c>
      <c r="O151" s="171" t="s">
        <v>11</v>
      </c>
      <c r="P151" s="171" t="s">
        <v>10</v>
      </c>
      <c r="Q151" s="171" t="s">
        <v>10</v>
      </c>
      <c r="R151" s="171" t="s">
        <v>201</v>
      </c>
      <c r="S151" s="171" t="s">
        <v>10</v>
      </c>
      <c r="T151" s="171" t="s">
        <v>10</v>
      </c>
      <c r="U151" s="171" t="s">
        <v>10</v>
      </c>
      <c r="V151" s="171" t="s">
        <v>11</v>
      </c>
      <c r="W151" s="171" t="s">
        <v>10</v>
      </c>
      <c r="X151" s="171" t="s">
        <v>11</v>
      </c>
      <c r="Y151" s="171" t="s">
        <v>10</v>
      </c>
      <c r="Z151" s="171" t="s">
        <v>11</v>
      </c>
      <c r="AA151" s="171" t="s">
        <v>10</v>
      </c>
      <c r="AB151" s="171" t="s">
        <v>10</v>
      </c>
      <c r="AC151" s="171" t="s">
        <v>11</v>
      </c>
      <c r="AD151" s="171" t="s">
        <v>10</v>
      </c>
      <c r="AE151" s="171" t="s">
        <v>10</v>
      </c>
      <c r="AF151" s="171" t="s">
        <v>10</v>
      </c>
      <c r="AG151" s="171" t="s">
        <v>201</v>
      </c>
      <c r="AH151" s="171" t="s">
        <v>11</v>
      </c>
      <c r="AI151" s="171" t="s">
        <v>11</v>
      </c>
      <c r="AJ151" s="171" t="s">
        <v>11</v>
      </c>
      <c r="AK151" s="171" t="s">
        <v>10</v>
      </c>
      <c r="AL151" s="171" t="s">
        <v>10</v>
      </c>
      <c r="AM151" s="171" t="s">
        <v>10</v>
      </c>
      <c r="AN151" s="171" t="s">
        <v>11</v>
      </c>
      <c r="AO151" s="171" t="s">
        <v>10</v>
      </c>
      <c r="AP151" s="171" t="s">
        <v>10</v>
      </c>
      <c r="AQ151" s="171"/>
      <c r="AR151" s="92"/>
      <c r="AS151" s="92"/>
      <c r="AT151" s="4"/>
      <c r="AU151" s="72"/>
      <c r="AV151" s="4"/>
      <c r="AW151" s="2"/>
      <c r="AX151" s="72"/>
      <c r="AY151" s="4"/>
      <c r="AZ151" s="72"/>
    </row>
    <row r="152" spans="1:52" ht="24.75" customHeight="1">
      <c r="A152" s="210" t="s">
        <v>123</v>
      </c>
      <c r="B152" s="210" t="s">
        <v>118</v>
      </c>
      <c r="C152" s="214"/>
      <c r="D152" s="30"/>
      <c r="E152" s="101">
        <f t="shared" si="28"/>
        <v>7.260000000000001</v>
      </c>
      <c r="F152" s="99">
        <f t="shared" si="29"/>
        <v>27</v>
      </c>
      <c r="G152" s="54">
        <f t="shared" si="30"/>
        <v>19</v>
      </c>
      <c r="H152" s="54">
        <f t="shared" si="31"/>
        <v>8</v>
      </c>
      <c r="I152" s="212">
        <f t="shared" si="32"/>
        <v>11</v>
      </c>
      <c r="J152" s="169">
        <f t="shared" si="33"/>
        <v>70.37037037037037</v>
      </c>
      <c r="K152" s="254">
        <v>21</v>
      </c>
      <c r="L152" s="257">
        <f t="shared" si="34"/>
        <v>13.739999999999998</v>
      </c>
      <c r="M152" s="171" t="s">
        <v>10</v>
      </c>
      <c r="N152" s="171" t="s">
        <v>11</v>
      </c>
      <c r="O152" s="171" t="s">
        <v>10</v>
      </c>
      <c r="P152" s="171" t="s">
        <v>10</v>
      </c>
      <c r="Q152" s="171" t="s">
        <v>10</v>
      </c>
      <c r="R152" s="171" t="s">
        <v>201</v>
      </c>
      <c r="S152" s="171" t="s">
        <v>10</v>
      </c>
      <c r="T152" s="171" t="s">
        <v>11</v>
      </c>
      <c r="U152" s="171" t="s">
        <v>10</v>
      </c>
      <c r="V152" s="171" t="s">
        <v>10</v>
      </c>
      <c r="W152" s="171" t="s">
        <v>11</v>
      </c>
      <c r="X152" s="171" t="s">
        <v>10</v>
      </c>
      <c r="Y152" s="171" t="s">
        <v>10</v>
      </c>
      <c r="Z152" s="171" t="s">
        <v>11</v>
      </c>
      <c r="AA152" s="171"/>
      <c r="AB152" s="171" t="s">
        <v>11</v>
      </c>
      <c r="AC152" s="171" t="s">
        <v>10</v>
      </c>
      <c r="AD152" s="171" t="s">
        <v>10</v>
      </c>
      <c r="AE152" s="171" t="s">
        <v>10</v>
      </c>
      <c r="AF152" s="171" t="s">
        <v>11</v>
      </c>
      <c r="AG152" s="171" t="s">
        <v>201</v>
      </c>
      <c r="AH152" s="171" t="s">
        <v>10</v>
      </c>
      <c r="AI152" s="171" t="s">
        <v>10</v>
      </c>
      <c r="AJ152" s="171" t="s">
        <v>10</v>
      </c>
      <c r="AK152" s="171" t="s">
        <v>11</v>
      </c>
      <c r="AL152" s="171" t="s">
        <v>10</v>
      </c>
      <c r="AM152" s="171" t="s">
        <v>10</v>
      </c>
      <c r="AN152" s="171" t="s">
        <v>11</v>
      </c>
      <c r="AO152" s="171" t="s">
        <v>10</v>
      </c>
      <c r="AP152" s="171" t="s">
        <v>10</v>
      </c>
      <c r="AQ152" s="171"/>
      <c r="AR152" s="92"/>
      <c r="AS152" s="92"/>
      <c r="AT152" s="73"/>
      <c r="AU152" s="72"/>
      <c r="AV152" s="4"/>
      <c r="AW152" s="2"/>
      <c r="AX152" s="72"/>
      <c r="AY152" s="4"/>
      <c r="AZ152" s="72"/>
    </row>
    <row r="153" spans="1:52" ht="24.75" customHeight="1">
      <c r="A153" s="210" t="s">
        <v>226</v>
      </c>
      <c r="B153" s="210" t="s">
        <v>163</v>
      </c>
      <c r="C153" s="213"/>
      <c r="D153" s="30"/>
      <c r="E153" s="102">
        <f t="shared" si="28"/>
        <v>-2.64</v>
      </c>
      <c r="F153" s="99">
        <f t="shared" si="29"/>
        <v>4</v>
      </c>
      <c r="G153" s="54">
        <f t="shared" si="30"/>
        <v>0</v>
      </c>
      <c r="H153" s="54">
        <f t="shared" si="31"/>
        <v>4</v>
      </c>
      <c r="I153" s="212">
        <f t="shared" si="32"/>
        <v>-4</v>
      </c>
      <c r="J153" s="169">
        <f t="shared" si="33"/>
        <v>0</v>
      </c>
      <c r="K153" s="254">
        <v>14</v>
      </c>
      <c r="L153" s="257">
        <f t="shared" si="34"/>
        <v>16.64</v>
      </c>
      <c r="M153" s="171"/>
      <c r="N153" s="171"/>
      <c r="O153" s="171" t="s">
        <v>11</v>
      </c>
      <c r="P153" s="171" t="s">
        <v>11</v>
      </c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 t="s">
        <v>11</v>
      </c>
      <c r="AL153" s="171"/>
      <c r="AM153" s="171" t="s">
        <v>11</v>
      </c>
      <c r="AN153" s="171"/>
      <c r="AO153" s="171"/>
      <c r="AP153" s="171"/>
      <c r="AQ153" s="171"/>
      <c r="AR153" s="92"/>
      <c r="AS153" s="92"/>
      <c r="AT153" s="4"/>
      <c r="AU153" s="72"/>
      <c r="AV153" s="4"/>
      <c r="AW153" s="2"/>
      <c r="AX153" s="72"/>
      <c r="AY153" s="4"/>
      <c r="AZ153" s="72"/>
    </row>
    <row r="154" spans="1:52" ht="24.75" customHeight="1">
      <c r="A154" s="210" t="s">
        <v>155</v>
      </c>
      <c r="B154" s="210" t="s">
        <v>163</v>
      </c>
      <c r="C154" s="214"/>
      <c r="D154" s="30"/>
      <c r="E154" s="101">
        <f t="shared" si="28"/>
        <v>-2.64</v>
      </c>
      <c r="F154" s="99">
        <f t="shared" si="29"/>
        <v>22</v>
      </c>
      <c r="G154" s="54">
        <f t="shared" si="30"/>
        <v>9</v>
      </c>
      <c r="H154" s="54">
        <f t="shared" si="31"/>
        <v>13</v>
      </c>
      <c r="I154" s="212">
        <f t="shared" si="32"/>
        <v>-4</v>
      </c>
      <c r="J154" s="169">
        <f t="shared" si="33"/>
        <v>40.90909090909091</v>
      </c>
      <c r="K154" s="254">
        <v>20</v>
      </c>
      <c r="L154" s="257">
        <f t="shared" si="34"/>
        <v>22.64</v>
      </c>
      <c r="M154" s="171" t="s">
        <v>201</v>
      </c>
      <c r="N154" s="171" t="s">
        <v>11</v>
      </c>
      <c r="O154" s="171" t="s">
        <v>10</v>
      </c>
      <c r="P154" s="171" t="s">
        <v>11</v>
      </c>
      <c r="Q154" s="171" t="s">
        <v>10</v>
      </c>
      <c r="R154" s="171" t="s">
        <v>10</v>
      </c>
      <c r="S154" s="171" t="s">
        <v>11</v>
      </c>
      <c r="T154" s="171"/>
      <c r="U154" s="171" t="s">
        <v>10</v>
      </c>
      <c r="V154" s="171"/>
      <c r="W154" s="171" t="s">
        <v>10</v>
      </c>
      <c r="X154" s="171"/>
      <c r="Y154" s="171"/>
      <c r="Z154" s="171" t="s">
        <v>11</v>
      </c>
      <c r="AA154" s="171" t="s">
        <v>11</v>
      </c>
      <c r="AB154" s="171" t="s">
        <v>201</v>
      </c>
      <c r="AC154" s="171"/>
      <c r="AD154" s="171"/>
      <c r="AE154" s="171" t="s">
        <v>11</v>
      </c>
      <c r="AF154" s="171" t="s">
        <v>11</v>
      </c>
      <c r="AG154" s="171" t="s">
        <v>11</v>
      </c>
      <c r="AH154" s="171" t="s">
        <v>10</v>
      </c>
      <c r="AI154" s="171" t="s">
        <v>11</v>
      </c>
      <c r="AJ154" s="171" t="s">
        <v>11</v>
      </c>
      <c r="AK154" s="171" t="s">
        <v>10</v>
      </c>
      <c r="AL154" s="171" t="s">
        <v>11</v>
      </c>
      <c r="AM154" s="171" t="s">
        <v>10</v>
      </c>
      <c r="AN154" s="171" t="s">
        <v>11</v>
      </c>
      <c r="AO154" s="171" t="s">
        <v>10</v>
      </c>
      <c r="AP154" s="171" t="s">
        <v>11</v>
      </c>
      <c r="AQ154" s="171"/>
      <c r="AR154" s="92"/>
      <c r="AS154" s="92"/>
      <c r="AT154" s="73"/>
      <c r="AU154" s="72"/>
      <c r="AV154" s="4"/>
      <c r="AW154" s="2"/>
      <c r="AX154" s="72"/>
      <c r="AY154" s="4"/>
      <c r="AZ154" s="72"/>
    </row>
    <row r="155" spans="1:52" ht="24.75" customHeight="1">
      <c r="A155" s="219" t="s">
        <v>376</v>
      </c>
      <c r="B155" s="219" t="s">
        <v>163</v>
      </c>
      <c r="C155" s="214"/>
      <c r="D155" s="30"/>
      <c r="E155" s="101">
        <f t="shared" si="28"/>
        <v>0.66</v>
      </c>
      <c r="F155" s="99">
        <f t="shared" si="29"/>
        <v>1</v>
      </c>
      <c r="G155" s="54">
        <f t="shared" si="30"/>
        <v>1</v>
      </c>
      <c r="H155" s="54">
        <f t="shared" si="31"/>
        <v>0</v>
      </c>
      <c r="I155" s="212">
        <f t="shared" si="32"/>
        <v>1</v>
      </c>
      <c r="J155" s="169">
        <f t="shared" si="33"/>
        <v>100</v>
      </c>
      <c r="K155" s="254">
        <v>15</v>
      </c>
      <c r="L155" s="257">
        <f t="shared" si="34"/>
        <v>14.34</v>
      </c>
      <c r="M155" s="171" t="s">
        <v>201</v>
      </c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 t="s">
        <v>201</v>
      </c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 t="s">
        <v>10</v>
      </c>
      <c r="AO155" s="171"/>
      <c r="AP155" s="171"/>
      <c r="AQ155" s="171"/>
      <c r="AR155" s="92"/>
      <c r="AS155" s="92"/>
      <c r="AT155" s="73"/>
      <c r="AU155" s="72"/>
      <c r="AV155" s="4"/>
      <c r="AW155" s="2"/>
      <c r="AX155" s="72"/>
      <c r="AY155" s="4"/>
      <c r="AZ155" s="72"/>
    </row>
    <row r="156" spans="1:52" ht="24.75" customHeight="1">
      <c r="A156" s="219" t="s">
        <v>324</v>
      </c>
      <c r="B156" s="219" t="s">
        <v>163</v>
      </c>
      <c r="C156" s="214"/>
      <c r="D156" s="30"/>
      <c r="E156" s="101">
        <f t="shared" si="28"/>
        <v>2.64</v>
      </c>
      <c r="F156" s="99">
        <f t="shared" si="29"/>
        <v>6</v>
      </c>
      <c r="G156" s="54">
        <f t="shared" si="30"/>
        <v>5</v>
      </c>
      <c r="H156" s="54">
        <f t="shared" si="31"/>
        <v>1</v>
      </c>
      <c r="I156" s="212">
        <f t="shared" si="32"/>
        <v>4</v>
      </c>
      <c r="J156" s="169">
        <f t="shared" si="33"/>
        <v>83.33333333333334</v>
      </c>
      <c r="K156" s="254">
        <v>15</v>
      </c>
      <c r="L156" s="257">
        <f t="shared" si="34"/>
        <v>12.36</v>
      </c>
      <c r="M156" s="171" t="s">
        <v>201</v>
      </c>
      <c r="N156" s="171"/>
      <c r="O156" s="171"/>
      <c r="P156" s="171"/>
      <c r="Q156" s="171"/>
      <c r="R156" s="171"/>
      <c r="S156" s="171" t="s">
        <v>10</v>
      </c>
      <c r="T156" s="171" t="s">
        <v>10</v>
      </c>
      <c r="U156" s="171" t="s">
        <v>10</v>
      </c>
      <c r="V156" s="171" t="s">
        <v>11</v>
      </c>
      <c r="W156" s="171"/>
      <c r="X156" s="171"/>
      <c r="Y156" s="171" t="s">
        <v>10</v>
      </c>
      <c r="Z156" s="171" t="s">
        <v>10</v>
      </c>
      <c r="AA156" s="171"/>
      <c r="AB156" s="171" t="s">
        <v>201</v>
      </c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92"/>
      <c r="AS156" s="92"/>
      <c r="AT156" s="73"/>
      <c r="AU156" s="72"/>
      <c r="AV156" s="4"/>
      <c r="AW156" s="2"/>
      <c r="AX156" s="72"/>
      <c r="AY156" s="4"/>
      <c r="AZ156" s="72"/>
    </row>
    <row r="157" spans="1:52" ht="24.75" customHeight="1">
      <c r="A157" s="219" t="s">
        <v>345</v>
      </c>
      <c r="B157" s="219" t="s">
        <v>163</v>
      </c>
      <c r="C157" s="214"/>
      <c r="D157" s="30"/>
      <c r="E157" s="101">
        <f t="shared" si="28"/>
        <v>-1.32</v>
      </c>
      <c r="F157" s="99">
        <f t="shared" si="29"/>
        <v>6</v>
      </c>
      <c r="G157" s="54">
        <f t="shared" si="30"/>
        <v>2</v>
      </c>
      <c r="H157" s="54">
        <f t="shared" si="31"/>
        <v>4</v>
      </c>
      <c r="I157" s="212">
        <f t="shared" si="32"/>
        <v>-2</v>
      </c>
      <c r="J157" s="169">
        <f t="shared" si="33"/>
        <v>33.333333333333336</v>
      </c>
      <c r="K157" s="254">
        <v>15</v>
      </c>
      <c r="L157" s="257">
        <f t="shared" si="34"/>
        <v>16.32</v>
      </c>
      <c r="M157" s="171" t="s">
        <v>201</v>
      </c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 t="s">
        <v>11</v>
      </c>
      <c r="Y157" s="171"/>
      <c r="Z157" s="171"/>
      <c r="AA157" s="171"/>
      <c r="AB157" s="171" t="s">
        <v>201</v>
      </c>
      <c r="AC157" s="171"/>
      <c r="AD157" s="171" t="s">
        <v>11</v>
      </c>
      <c r="AE157" s="171"/>
      <c r="AF157" s="171"/>
      <c r="AG157" s="171"/>
      <c r="AH157" s="171"/>
      <c r="AI157" s="171" t="s">
        <v>11</v>
      </c>
      <c r="AJ157" s="171"/>
      <c r="AK157" s="171"/>
      <c r="AL157" s="171"/>
      <c r="AM157" s="171" t="s">
        <v>10</v>
      </c>
      <c r="AN157" s="171" t="s">
        <v>10</v>
      </c>
      <c r="AO157" s="171" t="s">
        <v>11</v>
      </c>
      <c r="AP157" s="171"/>
      <c r="AQ157" s="171"/>
      <c r="AR157" s="92"/>
      <c r="AS157" s="92"/>
      <c r="AT157" s="73"/>
      <c r="AU157" s="72"/>
      <c r="AV157" s="4"/>
      <c r="AW157" s="2"/>
      <c r="AX157" s="72"/>
      <c r="AY157" s="4"/>
      <c r="AZ157" s="72"/>
    </row>
    <row r="158" spans="1:52" ht="24.75" customHeight="1">
      <c r="A158" s="210" t="s">
        <v>198</v>
      </c>
      <c r="B158" s="210" t="s">
        <v>163</v>
      </c>
      <c r="C158" s="213"/>
      <c r="D158" s="30"/>
      <c r="E158" s="101">
        <f t="shared" si="28"/>
        <v>5.28</v>
      </c>
      <c r="F158" s="99">
        <f t="shared" si="29"/>
        <v>26</v>
      </c>
      <c r="G158" s="54">
        <f t="shared" si="30"/>
        <v>17</v>
      </c>
      <c r="H158" s="54">
        <f t="shared" si="31"/>
        <v>9</v>
      </c>
      <c r="I158" s="212">
        <f t="shared" si="32"/>
        <v>8</v>
      </c>
      <c r="J158" s="169">
        <f t="shared" si="33"/>
        <v>65.38461538461539</v>
      </c>
      <c r="K158" s="254">
        <v>15</v>
      </c>
      <c r="L158" s="257">
        <f t="shared" si="34"/>
        <v>9.719999999999999</v>
      </c>
      <c r="M158" s="171" t="s">
        <v>201</v>
      </c>
      <c r="N158" s="171" t="s">
        <v>10</v>
      </c>
      <c r="O158" s="171" t="s">
        <v>11</v>
      </c>
      <c r="P158" s="171" t="s">
        <v>10</v>
      </c>
      <c r="Q158" s="171" t="s">
        <v>10</v>
      </c>
      <c r="R158" s="171" t="s">
        <v>10</v>
      </c>
      <c r="S158" s="171" t="s">
        <v>10</v>
      </c>
      <c r="T158" s="171" t="s">
        <v>10</v>
      </c>
      <c r="U158" s="171" t="s">
        <v>10</v>
      </c>
      <c r="V158" s="171" t="s">
        <v>11</v>
      </c>
      <c r="W158" s="171" t="s">
        <v>10</v>
      </c>
      <c r="X158" s="171" t="s">
        <v>10</v>
      </c>
      <c r="Y158" s="171" t="s">
        <v>11</v>
      </c>
      <c r="Z158" s="171" t="s">
        <v>10</v>
      </c>
      <c r="AA158" s="171" t="s">
        <v>11</v>
      </c>
      <c r="AB158" s="171" t="s">
        <v>201</v>
      </c>
      <c r="AC158" s="171" t="s">
        <v>11</v>
      </c>
      <c r="AD158" s="171" t="s">
        <v>10</v>
      </c>
      <c r="AE158" s="171" t="s">
        <v>11</v>
      </c>
      <c r="AF158" s="171" t="s">
        <v>11</v>
      </c>
      <c r="AG158" s="171" t="s">
        <v>10</v>
      </c>
      <c r="AH158" s="171" t="s">
        <v>10</v>
      </c>
      <c r="AI158" s="171" t="s">
        <v>10</v>
      </c>
      <c r="AJ158" s="171" t="s">
        <v>11</v>
      </c>
      <c r="AK158" s="171"/>
      <c r="AL158" s="171" t="s">
        <v>10</v>
      </c>
      <c r="AM158" s="171" t="s">
        <v>11</v>
      </c>
      <c r="AN158" s="171"/>
      <c r="AO158" s="171" t="s">
        <v>10</v>
      </c>
      <c r="AP158" s="171" t="s">
        <v>10</v>
      </c>
      <c r="AQ158" s="171"/>
      <c r="AR158" s="92"/>
      <c r="AS158" s="92"/>
      <c r="AT158" s="73"/>
      <c r="AU158" s="72"/>
      <c r="AV158" s="4"/>
      <c r="AW158" s="2"/>
      <c r="AX158" s="72"/>
      <c r="AY158" s="4"/>
      <c r="AZ158" s="72"/>
    </row>
    <row r="159" spans="1:52" ht="24.75" customHeight="1">
      <c r="A159" s="210" t="s">
        <v>196</v>
      </c>
      <c r="B159" s="210" t="s">
        <v>163</v>
      </c>
      <c r="C159" s="214"/>
      <c r="D159" s="30"/>
      <c r="E159" s="101">
        <f t="shared" si="28"/>
        <v>4.62</v>
      </c>
      <c r="F159" s="99">
        <f t="shared" si="29"/>
        <v>23</v>
      </c>
      <c r="G159" s="54">
        <f t="shared" si="30"/>
        <v>15</v>
      </c>
      <c r="H159" s="54">
        <f t="shared" si="31"/>
        <v>8</v>
      </c>
      <c r="I159" s="212">
        <f t="shared" si="32"/>
        <v>7</v>
      </c>
      <c r="J159" s="169">
        <f t="shared" si="33"/>
        <v>65.21739130434783</v>
      </c>
      <c r="K159" s="254">
        <v>7</v>
      </c>
      <c r="L159" s="257">
        <f t="shared" si="34"/>
        <v>2.38</v>
      </c>
      <c r="M159" s="171" t="s">
        <v>201</v>
      </c>
      <c r="N159" s="171" t="s">
        <v>11</v>
      </c>
      <c r="O159" s="171"/>
      <c r="P159" s="171"/>
      <c r="Q159" s="171" t="s">
        <v>10</v>
      </c>
      <c r="R159" s="171" t="s">
        <v>11</v>
      </c>
      <c r="S159" s="171"/>
      <c r="T159" s="171" t="s">
        <v>11</v>
      </c>
      <c r="U159" s="171"/>
      <c r="V159" s="171" t="s">
        <v>10</v>
      </c>
      <c r="W159" s="171" t="s">
        <v>10</v>
      </c>
      <c r="X159" s="171" t="s">
        <v>10</v>
      </c>
      <c r="Y159" s="171" t="s">
        <v>10</v>
      </c>
      <c r="Z159" s="171" t="s">
        <v>10</v>
      </c>
      <c r="AA159" s="171" t="s">
        <v>11</v>
      </c>
      <c r="AB159" s="171" t="s">
        <v>201</v>
      </c>
      <c r="AC159" s="171"/>
      <c r="AD159" s="171" t="s">
        <v>10</v>
      </c>
      <c r="AE159" s="171" t="s">
        <v>10</v>
      </c>
      <c r="AF159" s="171" t="s">
        <v>11</v>
      </c>
      <c r="AG159" s="171" t="s">
        <v>10</v>
      </c>
      <c r="AH159" s="171" t="s">
        <v>11</v>
      </c>
      <c r="AI159" s="171" t="s">
        <v>10</v>
      </c>
      <c r="AJ159" s="171" t="s">
        <v>11</v>
      </c>
      <c r="AK159" s="171" t="s">
        <v>11</v>
      </c>
      <c r="AL159" s="171" t="s">
        <v>10</v>
      </c>
      <c r="AM159" s="171" t="s">
        <v>10</v>
      </c>
      <c r="AN159" s="171" t="s">
        <v>10</v>
      </c>
      <c r="AO159" s="171" t="s">
        <v>10</v>
      </c>
      <c r="AP159" s="171" t="s">
        <v>10</v>
      </c>
      <c r="AQ159" s="171"/>
      <c r="AR159" s="92"/>
      <c r="AS159" s="92"/>
      <c r="AT159" s="73"/>
      <c r="AU159" s="72"/>
      <c r="AV159" s="4"/>
      <c r="AW159" s="2"/>
      <c r="AX159" s="72"/>
      <c r="AY159" s="4"/>
      <c r="AZ159" s="72"/>
    </row>
    <row r="160" spans="1:52" ht="24.75" customHeight="1">
      <c r="A160" s="210" t="s">
        <v>199</v>
      </c>
      <c r="B160" s="210" t="s">
        <v>163</v>
      </c>
      <c r="C160" s="214"/>
      <c r="D160" s="30"/>
      <c r="E160" s="101">
        <f t="shared" si="28"/>
        <v>4.62</v>
      </c>
      <c r="F160" s="99">
        <f t="shared" si="29"/>
        <v>27</v>
      </c>
      <c r="G160" s="54">
        <f t="shared" si="30"/>
        <v>17</v>
      </c>
      <c r="H160" s="54">
        <f t="shared" si="31"/>
        <v>10</v>
      </c>
      <c r="I160" s="212">
        <f t="shared" si="32"/>
        <v>7</v>
      </c>
      <c r="J160" s="169">
        <f t="shared" si="33"/>
        <v>62.96296296296296</v>
      </c>
      <c r="K160" s="254">
        <v>0</v>
      </c>
      <c r="L160" s="257">
        <f t="shared" si="34"/>
        <v>-4.62</v>
      </c>
      <c r="M160" s="171" t="s">
        <v>201</v>
      </c>
      <c r="N160" s="171" t="s">
        <v>10</v>
      </c>
      <c r="O160" s="171" t="s">
        <v>11</v>
      </c>
      <c r="P160" s="171" t="s">
        <v>10</v>
      </c>
      <c r="Q160" s="171" t="s">
        <v>11</v>
      </c>
      <c r="R160" s="171" t="s">
        <v>11</v>
      </c>
      <c r="S160" s="171" t="s">
        <v>11</v>
      </c>
      <c r="T160" s="171" t="s">
        <v>10</v>
      </c>
      <c r="U160" s="171" t="s">
        <v>10</v>
      </c>
      <c r="V160" s="171" t="s">
        <v>10</v>
      </c>
      <c r="W160" s="171" t="s">
        <v>10</v>
      </c>
      <c r="X160" s="171" t="s">
        <v>10</v>
      </c>
      <c r="Y160" s="171" t="s">
        <v>10</v>
      </c>
      <c r="Z160" s="171" t="s">
        <v>11</v>
      </c>
      <c r="AA160" s="171" t="s">
        <v>10</v>
      </c>
      <c r="AB160" s="171" t="s">
        <v>201</v>
      </c>
      <c r="AC160" s="171" t="s">
        <v>10</v>
      </c>
      <c r="AD160" s="171" t="s">
        <v>11</v>
      </c>
      <c r="AE160" s="171" t="s">
        <v>11</v>
      </c>
      <c r="AF160" s="171" t="s">
        <v>10</v>
      </c>
      <c r="AG160" s="171" t="s">
        <v>10</v>
      </c>
      <c r="AH160" s="171" t="s">
        <v>10</v>
      </c>
      <c r="AI160" s="171" t="s">
        <v>10</v>
      </c>
      <c r="AJ160" s="171" t="s">
        <v>10</v>
      </c>
      <c r="AK160" s="171" t="s">
        <v>11</v>
      </c>
      <c r="AL160" s="171" t="s">
        <v>10</v>
      </c>
      <c r="AM160" s="171"/>
      <c r="AN160" s="171" t="s">
        <v>11</v>
      </c>
      <c r="AO160" s="171" t="s">
        <v>10</v>
      </c>
      <c r="AP160" s="171" t="s">
        <v>11</v>
      </c>
      <c r="AQ160" s="171"/>
      <c r="AR160" s="92"/>
      <c r="AS160" s="92"/>
      <c r="AT160" s="73"/>
      <c r="AU160" s="72"/>
      <c r="AV160" s="4"/>
      <c r="AW160" s="2"/>
      <c r="AX160" s="72"/>
      <c r="AY160" s="4"/>
      <c r="AZ160" s="72"/>
    </row>
    <row r="161" spans="1:52" ht="24.75" customHeight="1">
      <c r="A161" s="210" t="s">
        <v>200</v>
      </c>
      <c r="B161" s="210" t="s">
        <v>163</v>
      </c>
      <c r="C161" s="214"/>
      <c r="D161" s="30"/>
      <c r="E161" s="101">
        <f t="shared" si="28"/>
        <v>3.96</v>
      </c>
      <c r="F161" s="99">
        <f t="shared" si="29"/>
        <v>22</v>
      </c>
      <c r="G161" s="54">
        <f t="shared" si="30"/>
        <v>14</v>
      </c>
      <c r="H161" s="54">
        <f t="shared" si="31"/>
        <v>8</v>
      </c>
      <c r="I161" s="212">
        <f t="shared" si="32"/>
        <v>6</v>
      </c>
      <c r="J161" s="169">
        <f t="shared" si="33"/>
        <v>63.63636363636363</v>
      </c>
      <c r="K161" s="254">
        <v>7</v>
      </c>
      <c r="L161" s="257">
        <f t="shared" si="34"/>
        <v>3.04</v>
      </c>
      <c r="M161" s="171" t="s">
        <v>201</v>
      </c>
      <c r="N161" s="171" t="s">
        <v>10</v>
      </c>
      <c r="O161" s="171" t="s">
        <v>10</v>
      </c>
      <c r="P161" s="171" t="s">
        <v>10</v>
      </c>
      <c r="Q161" s="171" t="s">
        <v>10</v>
      </c>
      <c r="R161" s="171" t="s">
        <v>11</v>
      </c>
      <c r="S161" s="171" t="s">
        <v>11</v>
      </c>
      <c r="T161" s="171" t="s">
        <v>11</v>
      </c>
      <c r="U161" s="171" t="s">
        <v>10</v>
      </c>
      <c r="V161" s="171" t="s">
        <v>10</v>
      </c>
      <c r="W161" s="171" t="s">
        <v>10</v>
      </c>
      <c r="X161" s="171"/>
      <c r="Y161" s="171" t="s">
        <v>10</v>
      </c>
      <c r="Z161" s="171"/>
      <c r="AA161" s="171" t="s">
        <v>11</v>
      </c>
      <c r="AB161" s="171" t="s">
        <v>201</v>
      </c>
      <c r="AC161" s="171" t="s">
        <v>10</v>
      </c>
      <c r="AD161" s="171" t="s">
        <v>11</v>
      </c>
      <c r="AE161" s="171" t="s">
        <v>11</v>
      </c>
      <c r="AF161" s="171" t="s">
        <v>11</v>
      </c>
      <c r="AG161" s="171" t="s">
        <v>10</v>
      </c>
      <c r="AH161" s="171" t="s">
        <v>10</v>
      </c>
      <c r="AI161" s="171"/>
      <c r="AJ161" s="171" t="s">
        <v>10</v>
      </c>
      <c r="AK161" s="171" t="s">
        <v>10</v>
      </c>
      <c r="AL161" s="171" t="s">
        <v>10</v>
      </c>
      <c r="AM161" s="171"/>
      <c r="AN161" s="171"/>
      <c r="AO161" s="171"/>
      <c r="AP161" s="171" t="s">
        <v>11</v>
      </c>
      <c r="AQ161" s="171"/>
      <c r="AR161" s="92"/>
      <c r="AS161" s="92"/>
      <c r="AT161" s="73"/>
      <c r="AU161" s="72"/>
      <c r="AV161" s="4"/>
      <c r="AW161" s="2"/>
      <c r="AX161" s="72"/>
      <c r="AY161" s="4"/>
      <c r="AZ161" s="72"/>
    </row>
    <row r="162" spans="1:52" ht="24.75" customHeight="1">
      <c r="A162" s="210" t="s">
        <v>198</v>
      </c>
      <c r="B162" s="210" t="s">
        <v>341</v>
      </c>
      <c r="C162" s="213"/>
      <c r="D162" s="30"/>
      <c r="E162" s="101">
        <f t="shared" si="28"/>
        <v>-0.66</v>
      </c>
      <c r="F162" s="99">
        <f t="shared" si="29"/>
        <v>1</v>
      </c>
      <c r="G162" s="54">
        <f t="shared" si="30"/>
        <v>0</v>
      </c>
      <c r="H162" s="54">
        <f t="shared" si="31"/>
        <v>1</v>
      </c>
      <c r="I162" s="212">
        <f t="shared" si="32"/>
        <v>-1</v>
      </c>
      <c r="J162" s="169">
        <f t="shared" si="33"/>
        <v>0</v>
      </c>
      <c r="K162" s="254">
        <v>15</v>
      </c>
      <c r="L162" s="257">
        <f t="shared" si="34"/>
        <v>15.66</v>
      </c>
      <c r="M162" s="171" t="s">
        <v>201</v>
      </c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 t="s">
        <v>201</v>
      </c>
      <c r="AC162" s="171" t="s">
        <v>11</v>
      </c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92"/>
      <c r="AS162" s="92"/>
      <c r="AT162" s="73"/>
      <c r="AU162" s="72"/>
      <c r="AV162" s="4"/>
      <c r="AW162" s="2"/>
      <c r="AX162" s="72"/>
      <c r="AY162" s="4"/>
      <c r="AZ162" s="72"/>
    </row>
    <row r="163" spans="1:52" ht="24.75" customHeight="1">
      <c r="A163" s="210"/>
      <c r="B163" s="210"/>
      <c r="C163" s="213"/>
      <c r="D163" s="30"/>
      <c r="E163" s="101"/>
      <c r="F163" s="99"/>
      <c r="G163" s="54"/>
      <c r="H163" s="54"/>
      <c r="I163" s="212"/>
      <c r="J163" s="169"/>
      <c r="K163" s="254"/>
      <c r="L163" s="257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92"/>
      <c r="AS163" s="92"/>
      <c r="AT163" s="73"/>
      <c r="AU163" s="72"/>
      <c r="AV163" s="4"/>
      <c r="AW163" s="2"/>
      <c r="AX163" s="72"/>
      <c r="AY163" s="4"/>
      <c r="AZ163" s="72"/>
    </row>
    <row r="164" spans="1:52" ht="24.75" customHeight="1">
      <c r="A164" s="210"/>
      <c r="B164" s="210"/>
      <c r="C164" s="213"/>
      <c r="D164" s="30"/>
      <c r="E164" s="101"/>
      <c r="F164" s="99"/>
      <c r="G164" s="54"/>
      <c r="H164" s="54"/>
      <c r="I164" s="212"/>
      <c r="J164" s="169"/>
      <c r="K164" s="254"/>
      <c r="L164" s="257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92"/>
      <c r="AS164" s="92"/>
      <c r="AT164" s="73"/>
      <c r="AU164" s="72"/>
      <c r="AV164" s="4"/>
      <c r="AW164" s="2"/>
      <c r="AX164" s="72"/>
      <c r="AY164" s="4"/>
      <c r="AZ164" s="72"/>
    </row>
    <row r="165" spans="1:52" ht="24.75" customHeight="1">
      <c r="A165" s="210"/>
      <c r="B165" s="210"/>
      <c r="C165" s="213"/>
      <c r="D165" s="30"/>
      <c r="E165" s="101"/>
      <c r="F165" s="99"/>
      <c r="G165" s="54"/>
      <c r="H165" s="54"/>
      <c r="I165" s="212"/>
      <c r="J165" s="169"/>
      <c r="K165" s="254"/>
      <c r="L165" s="257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92"/>
      <c r="AS165" s="92"/>
      <c r="AT165" s="73"/>
      <c r="AU165" s="72"/>
      <c r="AV165" s="4"/>
      <c r="AW165" s="2"/>
      <c r="AX165" s="72"/>
      <c r="AY165" s="4"/>
      <c r="AZ165" s="72"/>
    </row>
    <row r="166" spans="1:52" ht="24.75" customHeight="1">
      <c r="A166" s="210"/>
      <c r="B166" s="210"/>
      <c r="C166" s="213"/>
      <c r="D166" s="30"/>
      <c r="E166" s="101"/>
      <c r="F166" s="99"/>
      <c r="G166" s="54"/>
      <c r="H166" s="54"/>
      <c r="I166" s="212"/>
      <c r="J166" s="169"/>
      <c r="K166" s="254"/>
      <c r="L166" s="257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92"/>
      <c r="AS166" s="92"/>
      <c r="AT166" s="73"/>
      <c r="AU166" s="72"/>
      <c r="AV166" s="4"/>
      <c r="AW166" s="2"/>
      <c r="AX166" s="72"/>
      <c r="AY166" s="4"/>
      <c r="AZ166" s="72"/>
    </row>
    <row r="167" spans="1:52" ht="24.75" customHeight="1">
      <c r="A167" s="210" t="s">
        <v>385</v>
      </c>
      <c r="B167" s="210"/>
      <c r="C167" s="213"/>
      <c r="D167" s="30"/>
      <c r="E167" s="101"/>
      <c r="F167" s="99"/>
      <c r="G167" s="54"/>
      <c r="H167" s="54"/>
      <c r="I167" s="212"/>
      <c r="J167" s="169"/>
      <c r="K167" s="254"/>
      <c r="L167" s="257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92"/>
      <c r="AS167" s="92"/>
      <c r="AT167" s="73"/>
      <c r="AU167" s="72"/>
      <c r="AV167" s="4"/>
      <c r="AW167" s="2"/>
      <c r="AX167" s="72"/>
      <c r="AY167" s="4"/>
      <c r="AZ167" s="72"/>
    </row>
    <row r="168" spans="1:52" ht="24.75" customHeight="1">
      <c r="A168" s="210" t="s">
        <v>219</v>
      </c>
      <c r="B168" s="210" t="s">
        <v>50</v>
      </c>
      <c r="C168" s="92"/>
      <c r="D168" s="30"/>
      <c r="E168" s="101">
        <f aca="true" t="shared" si="35" ref="E168:E201">I168*0.66</f>
        <v>0</v>
      </c>
      <c r="F168" s="99">
        <f aca="true" t="shared" si="36" ref="F168:F201">G168+H168</f>
        <v>0</v>
      </c>
      <c r="G168" s="54">
        <f aca="true" t="shared" si="37" ref="G168:G201">COUNTIF(M168:AP168,"W")</f>
        <v>0</v>
      </c>
      <c r="H168" s="54">
        <f aca="true" t="shared" si="38" ref="H168:H201">COUNTIF(M168:AP168,"L")</f>
        <v>0</v>
      </c>
      <c r="I168" s="212">
        <f aca="true" t="shared" si="39" ref="I168:I201">G168-H168</f>
        <v>0</v>
      </c>
      <c r="J168" s="169" t="e">
        <f aca="true" t="shared" si="40" ref="J168:J201">SUM(G168/F168%)</f>
        <v>#DIV/0!</v>
      </c>
      <c r="K168" s="254">
        <v>15</v>
      </c>
      <c r="L168" s="257">
        <f aca="true" t="shared" si="41" ref="L168:L201">K168-E168</f>
        <v>15</v>
      </c>
      <c r="M168" s="171"/>
      <c r="N168" s="171"/>
      <c r="O168" s="171"/>
      <c r="P168" s="171"/>
      <c r="Q168" s="171" t="s">
        <v>201</v>
      </c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 t="s">
        <v>201</v>
      </c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92"/>
      <c r="AS168" s="92"/>
      <c r="AT168" s="4"/>
      <c r="AU168" s="72"/>
      <c r="AV168" s="4"/>
      <c r="AW168" s="2"/>
      <c r="AX168" s="72"/>
      <c r="AY168" s="4"/>
      <c r="AZ168" s="72"/>
    </row>
    <row r="169" spans="1:52" ht="24.75" customHeight="1">
      <c r="A169" s="210" t="s">
        <v>138</v>
      </c>
      <c r="B169" s="210" t="s">
        <v>50</v>
      </c>
      <c r="C169" s="92"/>
      <c r="D169" s="30"/>
      <c r="E169" s="102">
        <f t="shared" si="35"/>
        <v>0</v>
      </c>
      <c r="F169" s="99">
        <f t="shared" si="36"/>
        <v>0</v>
      </c>
      <c r="G169" s="54">
        <f t="shared" si="37"/>
        <v>0</v>
      </c>
      <c r="H169" s="54">
        <f t="shared" si="38"/>
        <v>0</v>
      </c>
      <c r="I169" s="212">
        <f t="shared" si="39"/>
        <v>0</v>
      </c>
      <c r="J169" s="169" t="e">
        <f t="shared" si="40"/>
        <v>#DIV/0!</v>
      </c>
      <c r="K169" s="254">
        <v>5</v>
      </c>
      <c r="L169" s="257">
        <f t="shared" si="41"/>
        <v>5</v>
      </c>
      <c r="M169" s="171"/>
      <c r="N169" s="171"/>
      <c r="O169" s="171"/>
      <c r="P169" s="171"/>
      <c r="Q169" s="171" t="s">
        <v>201</v>
      </c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 t="s">
        <v>201</v>
      </c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92"/>
      <c r="AS169" s="92"/>
      <c r="AT169" s="4"/>
      <c r="AU169" s="72"/>
      <c r="AV169" s="4"/>
      <c r="AW169" s="2"/>
      <c r="AX169" s="72"/>
      <c r="AY169" s="4"/>
      <c r="AZ169" s="72"/>
    </row>
    <row r="170" spans="1:52" ht="24.75" customHeight="1">
      <c r="A170" s="210" t="s">
        <v>240</v>
      </c>
      <c r="B170" s="210" t="s">
        <v>50</v>
      </c>
      <c r="C170" s="92"/>
      <c r="D170" s="30"/>
      <c r="E170" s="101">
        <f t="shared" si="35"/>
        <v>0</v>
      </c>
      <c r="F170" s="99">
        <f t="shared" si="36"/>
        <v>0</v>
      </c>
      <c r="G170" s="54">
        <f t="shared" si="37"/>
        <v>0</v>
      </c>
      <c r="H170" s="54">
        <f t="shared" si="38"/>
        <v>0</v>
      </c>
      <c r="I170" s="212">
        <f t="shared" si="39"/>
        <v>0</v>
      </c>
      <c r="J170" s="169" t="e">
        <f t="shared" si="40"/>
        <v>#DIV/0!</v>
      </c>
      <c r="K170" s="254">
        <v>19</v>
      </c>
      <c r="L170" s="257">
        <f t="shared" si="41"/>
        <v>19</v>
      </c>
      <c r="M170" s="171"/>
      <c r="N170" s="171"/>
      <c r="O170" s="171"/>
      <c r="P170" s="171"/>
      <c r="Q170" s="171" t="s">
        <v>201</v>
      </c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 t="s">
        <v>201</v>
      </c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92"/>
      <c r="AS170" s="92"/>
      <c r="AT170" s="4"/>
      <c r="AU170" s="72"/>
      <c r="AV170" s="4"/>
      <c r="AW170" s="2"/>
      <c r="AX170" s="72"/>
      <c r="AY170" s="4"/>
      <c r="AZ170" s="72"/>
    </row>
    <row r="171" spans="1:52" ht="24.75" customHeight="1">
      <c r="A171" s="210" t="s">
        <v>138</v>
      </c>
      <c r="B171" s="210" t="s">
        <v>56</v>
      </c>
      <c r="C171" s="214"/>
      <c r="D171" s="30"/>
      <c r="E171" s="102">
        <f t="shared" si="35"/>
        <v>0</v>
      </c>
      <c r="F171" s="99">
        <f t="shared" si="36"/>
        <v>0</v>
      </c>
      <c r="G171" s="54">
        <f t="shared" si="37"/>
        <v>0</v>
      </c>
      <c r="H171" s="54">
        <f t="shared" si="38"/>
        <v>0</v>
      </c>
      <c r="I171" s="212">
        <f t="shared" si="39"/>
        <v>0</v>
      </c>
      <c r="J171" s="169" t="e">
        <f t="shared" si="40"/>
        <v>#DIV/0!</v>
      </c>
      <c r="K171" s="254">
        <v>2</v>
      </c>
      <c r="L171" s="257">
        <f t="shared" si="41"/>
        <v>2</v>
      </c>
      <c r="M171" s="171"/>
      <c r="N171" s="171"/>
      <c r="O171" s="171" t="s">
        <v>201</v>
      </c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 t="s">
        <v>201</v>
      </c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92"/>
      <c r="AS171" s="92"/>
      <c r="AT171" s="4"/>
      <c r="AU171" s="72"/>
      <c r="AV171" s="4"/>
      <c r="AW171" s="2"/>
      <c r="AX171" s="72"/>
      <c r="AY171" s="4"/>
      <c r="AZ171" s="72"/>
    </row>
    <row r="172" spans="1:52" ht="24.75" customHeight="1">
      <c r="A172" s="210" t="s">
        <v>154</v>
      </c>
      <c r="B172" s="210" t="s">
        <v>56</v>
      </c>
      <c r="C172" s="92"/>
      <c r="D172" s="30"/>
      <c r="E172" s="101">
        <f t="shared" si="35"/>
        <v>0</v>
      </c>
      <c r="F172" s="99">
        <f t="shared" si="36"/>
        <v>0</v>
      </c>
      <c r="G172" s="54">
        <f t="shared" si="37"/>
        <v>0</v>
      </c>
      <c r="H172" s="54">
        <f t="shared" si="38"/>
        <v>0</v>
      </c>
      <c r="I172" s="212">
        <f t="shared" si="39"/>
        <v>0</v>
      </c>
      <c r="J172" s="169" t="e">
        <f t="shared" si="40"/>
        <v>#DIV/0!</v>
      </c>
      <c r="K172" s="254">
        <v>-8</v>
      </c>
      <c r="L172" s="257">
        <f t="shared" si="41"/>
        <v>-8</v>
      </c>
      <c r="M172" s="171"/>
      <c r="N172" s="171"/>
      <c r="O172" s="171" t="s">
        <v>201</v>
      </c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 t="s">
        <v>201</v>
      </c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92"/>
      <c r="AS172" s="92"/>
      <c r="AT172" s="4"/>
      <c r="AU172" s="72"/>
      <c r="AV172" s="4"/>
      <c r="AW172" s="2"/>
      <c r="AX172" s="72"/>
      <c r="AY172" s="4"/>
      <c r="AZ172" s="72"/>
    </row>
    <row r="173" spans="1:52" ht="24.75" customHeight="1">
      <c r="A173" s="210" t="s">
        <v>229</v>
      </c>
      <c r="B173" s="210" t="s">
        <v>1</v>
      </c>
      <c r="C173" s="92"/>
      <c r="D173" s="30"/>
      <c r="E173" s="101">
        <f t="shared" si="35"/>
        <v>0</v>
      </c>
      <c r="F173" s="99">
        <f t="shared" si="36"/>
        <v>0</v>
      </c>
      <c r="G173" s="54">
        <f t="shared" si="37"/>
        <v>0</v>
      </c>
      <c r="H173" s="54">
        <f t="shared" si="38"/>
        <v>0</v>
      </c>
      <c r="I173" s="212">
        <f t="shared" si="39"/>
        <v>0</v>
      </c>
      <c r="J173" s="169" t="e">
        <f t="shared" si="40"/>
        <v>#DIV/0!</v>
      </c>
      <c r="K173" s="254">
        <v>21</v>
      </c>
      <c r="L173" s="257">
        <f t="shared" si="41"/>
        <v>21</v>
      </c>
      <c r="M173" s="171"/>
      <c r="N173" s="171"/>
      <c r="O173" s="171"/>
      <c r="P173" s="171" t="s">
        <v>201</v>
      </c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 t="s">
        <v>201</v>
      </c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92"/>
      <c r="AS173" s="92"/>
      <c r="AT173" s="4"/>
      <c r="AU173" s="72"/>
      <c r="AV173" s="4"/>
      <c r="AW173" s="2"/>
      <c r="AX173" s="72"/>
      <c r="AY173" s="4"/>
      <c r="AZ173" s="72"/>
    </row>
    <row r="174" spans="1:52" ht="24.75" customHeight="1">
      <c r="A174" s="219" t="s">
        <v>234</v>
      </c>
      <c r="B174" s="210" t="s">
        <v>70</v>
      </c>
      <c r="C174" s="92"/>
      <c r="D174" s="30"/>
      <c r="E174" s="101">
        <f t="shared" si="35"/>
        <v>0</v>
      </c>
      <c r="F174" s="99">
        <f t="shared" si="36"/>
        <v>0</v>
      </c>
      <c r="G174" s="54">
        <f t="shared" si="37"/>
        <v>0</v>
      </c>
      <c r="H174" s="54">
        <f t="shared" si="38"/>
        <v>0</v>
      </c>
      <c r="I174" s="212">
        <f t="shared" si="39"/>
        <v>0</v>
      </c>
      <c r="J174" s="169" t="e">
        <f t="shared" si="40"/>
        <v>#DIV/0!</v>
      </c>
      <c r="K174" s="254">
        <v>15</v>
      </c>
      <c r="L174" s="257">
        <f t="shared" si="41"/>
        <v>15</v>
      </c>
      <c r="M174" s="171"/>
      <c r="N174" s="171"/>
      <c r="O174" s="171"/>
      <c r="P174" s="171"/>
      <c r="Q174" s="171"/>
      <c r="R174" s="171"/>
      <c r="S174" s="171"/>
      <c r="T174" s="171"/>
      <c r="U174" s="171" t="s">
        <v>201</v>
      </c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 t="s">
        <v>201</v>
      </c>
      <c r="AK174" s="171"/>
      <c r="AL174" s="171"/>
      <c r="AM174" s="171"/>
      <c r="AN174" s="171"/>
      <c r="AO174" s="171"/>
      <c r="AP174" s="171"/>
      <c r="AQ174" s="171"/>
      <c r="AR174" s="92"/>
      <c r="AS174" s="92"/>
      <c r="AT174" s="4"/>
      <c r="AU174" s="72"/>
      <c r="AV174" s="4"/>
      <c r="AW174" s="2"/>
      <c r="AX174" s="72"/>
      <c r="AY174" s="4"/>
      <c r="AZ174" s="72"/>
    </row>
    <row r="175" spans="1:52" ht="24.75" customHeight="1">
      <c r="A175" s="210" t="s">
        <v>203</v>
      </c>
      <c r="B175" s="210" t="s">
        <v>70</v>
      </c>
      <c r="C175" s="92"/>
      <c r="D175" s="30"/>
      <c r="E175" s="101">
        <f t="shared" si="35"/>
        <v>0</v>
      </c>
      <c r="F175" s="99">
        <f t="shared" si="36"/>
        <v>0</v>
      </c>
      <c r="G175" s="54">
        <f t="shared" si="37"/>
        <v>0</v>
      </c>
      <c r="H175" s="54">
        <f t="shared" si="38"/>
        <v>0</v>
      </c>
      <c r="I175" s="212">
        <f t="shared" si="39"/>
        <v>0</v>
      </c>
      <c r="J175" s="169" t="e">
        <f t="shared" si="40"/>
        <v>#DIV/0!</v>
      </c>
      <c r="K175" s="254">
        <v>20</v>
      </c>
      <c r="L175" s="257">
        <f t="shared" si="41"/>
        <v>20</v>
      </c>
      <c r="M175" s="171"/>
      <c r="N175" s="171"/>
      <c r="O175" s="171"/>
      <c r="P175" s="171"/>
      <c r="Q175" s="171"/>
      <c r="R175" s="171"/>
      <c r="S175" s="171"/>
      <c r="T175" s="171"/>
      <c r="U175" s="171" t="s">
        <v>201</v>
      </c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 t="s">
        <v>201</v>
      </c>
      <c r="AK175" s="171"/>
      <c r="AL175" s="171"/>
      <c r="AM175" s="171"/>
      <c r="AN175" s="171"/>
      <c r="AO175" s="171"/>
      <c r="AP175" s="171"/>
      <c r="AQ175" s="171"/>
      <c r="AR175" s="92"/>
      <c r="AS175" s="92"/>
      <c r="AT175" s="4"/>
      <c r="AU175" s="72"/>
      <c r="AV175" s="4"/>
      <c r="AW175" s="2"/>
      <c r="AX175" s="72"/>
      <c r="AY175" s="4"/>
      <c r="AZ175" s="72"/>
    </row>
    <row r="176" spans="1:52" ht="24.75" customHeight="1">
      <c r="A176" s="210" t="s">
        <v>77</v>
      </c>
      <c r="B176" s="210" t="s">
        <v>76</v>
      </c>
      <c r="C176" s="92"/>
      <c r="D176" s="30"/>
      <c r="E176" s="101">
        <f t="shared" si="35"/>
        <v>0</v>
      </c>
      <c r="F176" s="99">
        <f t="shared" si="36"/>
        <v>0</v>
      </c>
      <c r="G176" s="54">
        <f t="shared" si="37"/>
        <v>0</v>
      </c>
      <c r="H176" s="54">
        <f t="shared" si="38"/>
        <v>0</v>
      </c>
      <c r="I176" s="212">
        <f t="shared" si="39"/>
        <v>0</v>
      </c>
      <c r="J176" s="169" t="e">
        <f t="shared" si="40"/>
        <v>#DIV/0!</v>
      </c>
      <c r="K176" s="254">
        <v>5</v>
      </c>
      <c r="L176" s="257">
        <f t="shared" si="41"/>
        <v>5</v>
      </c>
      <c r="M176" s="171"/>
      <c r="N176" s="171"/>
      <c r="O176" s="171"/>
      <c r="P176" s="171"/>
      <c r="Q176" s="171"/>
      <c r="R176" s="171"/>
      <c r="S176" s="171"/>
      <c r="T176" s="171" t="s">
        <v>201</v>
      </c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 t="s">
        <v>201</v>
      </c>
      <c r="AJ176" s="171"/>
      <c r="AK176" s="171"/>
      <c r="AL176" s="171"/>
      <c r="AM176" s="171"/>
      <c r="AN176" s="171"/>
      <c r="AO176" s="171"/>
      <c r="AP176" s="171"/>
      <c r="AQ176" s="171"/>
      <c r="AR176" s="92"/>
      <c r="AS176" s="92"/>
      <c r="AT176" s="4"/>
      <c r="AU176" s="72"/>
      <c r="AV176" s="4"/>
      <c r="AW176" s="2"/>
      <c r="AX176" s="72"/>
      <c r="AY176" s="4"/>
      <c r="AZ176" s="72"/>
    </row>
    <row r="177" spans="1:52" ht="24.75" customHeight="1">
      <c r="A177" s="210" t="s">
        <v>94</v>
      </c>
      <c r="B177" s="210" t="s">
        <v>40</v>
      </c>
      <c r="C177" s="92"/>
      <c r="D177" s="30"/>
      <c r="E177" s="102">
        <f t="shared" si="35"/>
        <v>0</v>
      </c>
      <c r="F177" s="99">
        <f t="shared" si="36"/>
        <v>0</v>
      </c>
      <c r="G177" s="54">
        <f t="shared" si="37"/>
        <v>0</v>
      </c>
      <c r="H177" s="54">
        <f t="shared" si="38"/>
        <v>0</v>
      </c>
      <c r="I177" s="212">
        <f t="shared" si="39"/>
        <v>0</v>
      </c>
      <c r="J177" s="169" t="e">
        <f t="shared" si="40"/>
        <v>#DIV/0!</v>
      </c>
      <c r="K177" s="254">
        <v>19</v>
      </c>
      <c r="L177" s="257">
        <f t="shared" si="41"/>
        <v>19</v>
      </c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 t="s">
        <v>201</v>
      </c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 t="s">
        <v>201</v>
      </c>
      <c r="AP177" s="171"/>
      <c r="AQ177" s="171"/>
      <c r="AR177" s="92"/>
      <c r="AS177" s="92"/>
      <c r="AT177" s="4"/>
      <c r="AU177" s="72"/>
      <c r="AV177" s="4"/>
      <c r="AW177" s="2"/>
      <c r="AX177" s="72"/>
      <c r="AY177" s="4"/>
      <c r="AZ177" s="72"/>
    </row>
    <row r="178" spans="1:52" ht="24.75" customHeight="1">
      <c r="A178" s="210" t="s">
        <v>95</v>
      </c>
      <c r="B178" s="210" t="s">
        <v>40</v>
      </c>
      <c r="C178" s="92"/>
      <c r="D178" s="30"/>
      <c r="E178" s="101">
        <f t="shared" si="35"/>
        <v>0</v>
      </c>
      <c r="F178" s="99">
        <f t="shared" si="36"/>
        <v>0</v>
      </c>
      <c r="G178" s="54">
        <f t="shared" si="37"/>
        <v>0</v>
      </c>
      <c r="H178" s="54">
        <f t="shared" si="38"/>
        <v>0</v>
      </c>
      <c r="I178" s="212">
        <f t="shared" si="39"/>
        <v>0</v>
      </c>
      <c r="J178" s="169" t="e">
        <f t="shared" si="40"/>
        <v>#DIV/0!</v>
      </c>
      <c r="K178" s="254">
        <v>5</v>
      </c>
      <c r="L178" s="257">
        <f t="shared" si="41"/>
        <v>5</v>
      </c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92"/>
      <c r="AS178" s="92"/>
      <c r="AT178" s="4"/>
      <c r="AU178" s="72"/>
      <c r="AV178" s="4"/>
      <c r="AW178" s="2"/>
      <c r="AX178" s="72"/>
      <c r="AY178" s="4"/>
      <c r="AZ178" s="72"/>
    </row>
    <row r="179" spans="1:52" ht="24.75" customHeight="1">
      <c r="A179" s="210" t="s">
        <v>95</v>
      </c>
      <c r="B179" s="210" t="s">
        <v>41</v>
      </c>
      <c r="C179" s="92" t="s">
        <v>49</v>
      </c>
      <c r="D179" s="30"/>
      <c r="E179" s="101">
        <f t="shared" si="35"/>
        <v>0</v>
      </c>
      <c r="F179" s="99">
        <f t="shared" si="36"/>
        <v>0</v>
      </c>
      <c r="G179" s="54">
        <f t="shared" si="37"/>
        <v>0</v>
      </c>
      <c r="H179" s="54">
        <f t="shared" si="38"/>
        <v>0</v>
      </c>
      <c r="I179" s="212">
        <f t="shared" si="39"/>
        <v>0</v>
      </c>
      <c r="J179" s="169" t="e">
        <f t="shared" si="40"/>
        <v>#DIV/0!</v>
      </c>
      <c r="K179" s="254">
        <v>-6</v>
      </c>
      <c r="L179" s="257">
        <f t="shared" si="41"/>
        <v>-6</v>
      </c>
      <c r="M179" s="171"/>
      <c r="N179" s="171" t="s">
        <v>201</v>
      </c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 t="s">
        <v>201</v>
      </c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92"/>
      <c r="AS179" s="92"/>
      <c r="AT179" s="4"/>
      <c r="AU179" s="72"/>
      <c r="AV179" s="4"/>
      <c r="AW179" s="2"/>
      <c r="AX179" s="72"/>
      <c r="AY179" s="4"/>
      <c r="AZ179" s="72"/>
    </row>
    <row r="180" spans="1:52" ht="24.75" customHeight="1">
      <c r="A180" s="210" t="s">
        <v>157</v>
      </c>
      <c r="B180" s="210" t="s">
        <v>41</v>
      </c>
      <c r="C180" s="92"/>
      <c r="D180" s="30"/>
      <c r="E180" s="102">
        <f t="shared" si="35"/>
        <v>0</v>
      </c>
      <c r="F180" s="99">
        <f t="shared" si="36"/>
        <v>0</v>
      </c>
      <c r="G180" s="54">
        <f t="shared" si="37"/>
        <v>0</v>
      </c>
      <c r="H180" s="54">
        <f t="shared" si="38"/>
        <v>0</v>
      </c>
      <c r="I180" s="212">
        <f t="shared" si="39"/>
        <v>0</v>
      </c>
      <c r="J180" s="169" t="e">
        <f t="shared" si="40"/>
        <v>#DIV/0!</v>
      </c>
      <c r="K180" s="254">
        <v>16</v>
      </c>
      <c r="L180" s="257">
        <f t="shared" si="41"/>
        <v>16</v>
      </c>
      <c r="M180" s="171"/>
      <c r="N180" s="171" t="s">
        <v>201</v>
      </c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 t="s">
        <v>201</v>
      </c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92"/>
      <c r="AS180" s="92"/>
      <c r="AT180" s="4"/>
      <c r="AU180" s="72"/>
      <c r="AV180" s="4"/>
      <c r="AW180" s="2"/>
      <c r="AX180" s="72"/>
      <c r="AY180" s="4"/>
      <c r="AZ180" s="72"/>
    </row>
    <row r="181" spans="1:52" ht="24.75" customHeight="1">
      <c r="A181" s="210" t="s">
        <v>225</v>
      </c>
      <c r="B181" s="210" t="s">
        <v>41</v>
      </c>
      <c r="C181" s="92"/>
      <c r="D181" s="30"/>
      <c r="E181" s="102">
        <f t="shared" si="35"/>
        <v>0</v>
      </c>
      <c r="F181" s="99">
        <f t="shared" si="36"/>
        <v>0</v>
      </c>
      <c r="G181" s="54">
        <f t="shared" si="37"/>
        <v>0</v>
      </c>
      <c r="H181" s="54">
        <f t="shared" si="38"/>
        <v>0</v>
      </c>
      <c r="I181" s="212">
        <f t="shared" si="39"/>
        <v>0</v>
      </c>
      <c r="J181" s="169" t="e">
        <f t="shared" si="40"/>
        <v>#DIV/0!</v>
      </c>
      <c r="K181" s="254">
        <v>20</v>
      </c>
      <c r="L181" s="257">
        <f t="shared" si="41"/>
        <v>20</v>
      </c>
      <c r="M181" s="171"/>
      <c r="N181" s="171" t="s">
        <v>201</v>
      </c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 t="s">
        <v>201</v>
      </c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92"/>
      <c r="AS181" s="92"/>
      <c r="AT181" s="4"/>
      <c r="AU181" s="72"/>
      <c r="AV181" s="4"/>
      <c r="AW181" s="2"/>
      <c r="AX181" s="72"/>
      <c r="AY181" s="4"/>
      <c r="AZ181" s="72"/>
    </row>
    <row r="182" spans="1:52" ht="24.75" customHeight="1">
      <c r="A182" s="210" t="s">
        <v>156</v>
      </c>
      <c r="B182" s="210" t="s">
        <v>41</v>
      </c>
      <c r="C182" s="92"/>
      <c r="D182" s="30"/>
      <c r="E182" s="102">
        <f t="shared" si="35"/>
        <v>0</v>
      </c>
      <c r="F182" s="99">
        <f t="shared" si="36"/>
        <v>0</v>
      </c>
      <c r="G182" s="54">
        <f t="shared" si="37"/>
        <v>0</v>
      </c>
      <c r="H182" s="54">
        <f t="shared" si="38"/>
        <v>0</v>
      </c>
      <c r="I182" s="212">
        <f t="shared" si="39"/>
        <v>0</v>
      </c>
      <c r="J182" s="169" t="e">
        <f t="shared" si="40"/>
        <v>#DIV/0!</v>
      </c>
      <c r="K182" s="254">
        <v>18</v>
      </c>
      <c r="L182" s="257">
        <f t="shared" si="41"/>
        <v>18</v>
      </c>
      <c r="M182" s="171"/>
      <c r="N182" s="171" t="s">
        <v>201</v>
      </c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 t="s">
        <v>201</v>
      </c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92"/>
      <c r="AS182" s="92"/>
      <c r="AT182" s="4"/>
      <c r="AU182" s="72"/>
      <c r="AV182" s="4"/>
      <c r="AW182" s="2"/>
      <c r="AX182" s="72"/>
      <c r="AY182" s="4"/>
      <c r="AZ182" s="72"/>
    </row>
    <row r="183" spans="1:52" ht="24.75" customHeight="1">
      <c r="A183" s="210" t="s">
        <v>183</v>
      </c>
      <c r="B183" s="210" t="s">
        <v>41</v>
      </c>
      <c r="C183" s="92"/>
      <c r="D183" s="30"/>
      <c r="E183" s="101">
        <f t="shared" si="35"/>
        <v>0</v>
      </c>
      <c r="F183" s="99">
        <f t="shared" si="36"/>
        <v>0</v>
      </c>
      <c r="G183" s="54">
        <f t="shared" si="37"/>
        <v>0</v>
      </c>
      <c r="H183" s="54">
        <f t="shared" si="38"/>
        <v>0</v>
      </c>
      <c r="I183" s="212">
        <f t="shared" si="39"/>
        <v>0</v>
      </c>
      <c r="J183" s="169" t="e">
        <f t="shared" si="40"/>
        <v>#DIV/0!</v>
      </c>
      <c r="K183" s="254">
        <v>28</v>
      </c>
      <c r="L183" s="257">
        <f t="shared" si="41"/>
        <v>28</v>
      </c>
      <c r="M183" s="171"/>
      <c r="N183" s="171" t="s">
        <v>201</v>
      </c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 t="s">
        <v>201</v>
      </c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92"/>
      <c r="AS183" s="92"/>
      <c r="AT183" s="4"/>
      <c r="AU183" s="72"/>
      <c r="AV183" s="4"/>
      <c r="AW183" s="2"/>
      <c r="AX183" s="72"/>
      <c r="AY183" s="4"/>
      <c r="AZ183" s="72"/>
    </row>
    <row r="184" spans="1:52" ht="24.75" customHeight="1">
      <c r="A184" s="210" t="s">
        <v>97</v>
      </c>
      <c r="B184" s="210" t="s">
        <v>41</v>
      </c>
      <c r="C184" s="92" t="s">
        <v>220</v>
      </c>
      <c r="D184" s="30"/>
      <c r="E184" s="101">
        <f t="shared" si="35"/>
        <v>0</v>
      </c>
      <c r="F184" s="99">
        <f t="shared" si="36"/>
        <v>0</v>
      </c>
      <c r="G184" s="54">
        <f t="shared" si="37"/>
        <v>0</v>
      </c>
      <c r="H184" s="54">
        <f t="shared" si="38"/>
        <v>0</v>
      </c>
      <c r="I184" s="212">
        <f t="shared" si="39"/>
        <v>0</v>
      </c>
      <c r="J184" s="169" t="e">
        <f t="shared" si="40"/>
        <v>#DIV/0!</v>
      </c>
      <c r="K184" s="254">
        <v>18</v>
      </c>
      <c r="L184" s="257">
        <f t="shared" si="41"/>
        <v>18</v>
      </c>
      <c r="M184" s="171"/>
      <c r="N184" s="171" t="s">
        <v>201</v>
      </c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 t="s">
        <v>201</v>
      </c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92"/>
      <c r="AS184" s="92"/>
      <c r="AT184" s="4"/>
      <c r="AU184" s="72"/>
      <c r="AV184" s="4"/>
      <c r="AW184" s="2"/>
      <c r="AX184" s="72"/>
      <c r="AY184" s="4"/>
      <c r="AZ184" s="72"/>
    </row>
    <row r="185" spans="1:52" ht="24.75" customHeight="1">
      <c r="A185" s="210" t="s">
        <v>185</v>
      </c>
      <c r="B185" s="210" t="s">
        <v>17</v>
      </c>
      <c r="C185" s="92"/>
      <c r="D185" s="30"/>
      <c r="E185" s="101">
        <f t="shared" si="35"/>
        <v>0</v>
      </c>
      <c r="F185" s="99">
        <f t="shared" si="36"/>
        <v>0</v>
      </c>
      <c r="G185" s="54">
        <f t="shared" si="37"/>
        <v>0</v>
      </c>
      <c r="H185" s="54">
        <f t="shared" si="38"/>
        <v>0</v>
      </c>
      <c r="I185" s="212">
        <f t="shared" si="39"/>
        <v>0</v>
      </c>
      <c r="J185" s="169" t="e">
        <f t="shared" si="40"/>
        <v>#DIV/0!</v>
      </c>
      <c r="K185" s="254">
        <v>32</v>
      </c>
      <c r="L185" s="257">
        <f t="shared" si="41"/>
        <v>32</v>
      </c>
      <c r="M185" s="171"/>
      <c r="N185" s="171"/>
      <c r="O185" s="171"/>
      <c r="P185" s="171"/>
      <c r="Q185" s="171"/>
      <c r="R185" s="171"/>
      <c r="S185" s="171" t="s">
        <v>201</v>
      </c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 t="s">
        <v>201</v>
      </c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92"/>
      <c r="AS185" s="92"/>
      <c r="AT185" s="4"/>
      <c r="AU185" s="72"/>
      <c r="AV185" s="4"/>
      <c r="AW185" s="2"/>
      <c r="AX185" s="72"/>
      <c r="AY185" s="4"/>
      <c r="AZ185" s="72"/>
    </row>
    <row r="186" spans="1:52" ht="24.75" customHeight="1">
      <c r="A186" s="210" t="s">
        <v>213</v>
      </c>
      <c r="B186" s="210" t="s">
        <v>2</v>
      </c>
      <c r="C186" s="92"/>
      <c r="D186" s="30"/>
      <c r="E186" s="101">
        <f t="shared" si="35"/>
        <v>0</v>
      </c>
      <c r="F186" s="99">
        <f t="shared" si="36"/>
        <v>0</v>
      </c>
      <c r="G186" s="54">
        <f t="shared" si="37"/>
        <v>0</v>
      </c>
      <c r="H186" s="54">
        <f t="shared" si="38"/>
        <v>0</v>
      </c>
      <c r="I186" s="212">
        <f t="shared" si="39"/>
        <v>0</v>
      </c>
      <c r="J186" s="169" t="e">
        <f t="shared" si="40"/>
        <v>#DIV/0!</v>
      </c>
      <c r="K186" s="254">
        <v>27</v>
      </c>
      <c r="L186" s="257">
        <f t="shared" si="41"/>
        <v>27</v>
      </c>
      <c r="M186" s="171"/>
      <c r="N186" s="171"/>
      <c r="O186" s="171"/>
      <c r="P186" s="171"/>
      <c r="Q186" s="171"/>
      <c r="R186" s="171"/>
      <c r="S186" s="171"/>
      <c r="T186" s="171"/>
      <c r="U186" s="171"/>
      <c r="V186" s="171" t="s">
        <v>201</v>
      </c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 t="s">
        <v>201</v>
      </c>
      <c r="AL186" s="171"/>
      <c r="AM186" s="171"/>
      <c r="AN186" s="171"/>
      <c r="AO186" s="171"/>
      <c r="AP186" s="171"/>
      <c r="AQ186" s="171"/>
      <c r="AR186" s="92"/>
      <c r="AS186" s="92"/>
      <c r="AT186" s="4"/>
      <c r="AU186" s="72"/>
      <c r="AV186" s="4"/>
      <c r="AW186" s="2"/>
      <c r="AX186" s="72"/>
      <c r="AY186" s="4"/>
      <c r="AZ186" s="72"/>
    </row>
    <row r="187" spans="1:52" ht="24.75" customHeight="1">
      <c r="A187" s="210" t="s">
        <v>202</v>
      </c>
      <c r="B187" s="210" t="s">
        <v>2</v>
      </c>
      <c r="C187" s="92"/>
      <c r="D187" s="30"/>
      <c r="E187" s="101">
        <f t="shared" si="35"/>
        <v>0</v>
      </c>
      <c r="F187" s="99">
        <f t="shared" si="36"/>
        <v>0</v>
      </c>
      <c r="G187" s="54">
        <f t="shared" si="37"/>
        <v>0</v>
      </c>
      <c r="H187" s="54">
        <f t="shared" si="38"/>
        <v>0</v>
      </c>
      <c r="I187" s="212">
        <f t="shared" si="39"/>
        <v>0</v>
      </c>
      <c r="J187" s="169" t="e">
        <f t="shared" si="40"/>
        <v>#DIV/0!</v>
      </c>
      <c r="K187" s="254">
        <v>15</v>
      </c>
      <c r="L187" s="257">
        <f t="shared" si="41"/>
        <v>15</v>
      </c>
      <c r="M187" s="171"/>
      <c r="N187" s="171"/>
      <c r="O187" s="171"/>
      <c r="P187" s="171"/>
      <c r="Q187" s="171"/>
      <c r="R187" s="171"/>
      <c r="S187" s="171"/>
      <c r="T187" s="171"/>
      <c r="U187" s="171"/>
      <c r="V187" s="171" t="s">
        <v>201</v>
      </c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 t="s">
        <v>201</v>
      </c>
      <c r="AL187" s="171"/>
      <c r="AM187" s="171"/>
      <c r="AN187" s="171"/>
      <c r="AO187" s="171"/>
      <c r="AP187" s="171"/>
      <c r="AQ187" s="171"/>
      <c r="AR187" s="92"/>
      <c r="AS187" s="92"/>
      <c r="AT187" s="4"/>
      <c r="AU187" s="72"/>
      <c r="AV187" s="4"/>
      <c r="AW187" s="2"/>
      <c r="AX187" s="72"/>
      <c r="AY187" s="4"/>
      <c r="AZ187" s="72"/>
    </row>
    <row r="188" spans="1:52" ht="24.75" customHeight="1">
      <c r="A188" s="210" t="s">
        <v>153</v>
      </c>
      <c r="B188" s="210" t="s">
        <v>307</v>
      </c>
      <c r="C188" s="213"/>
      <c r="D188" s="30"/>
      <c r="E188" s="101">
        <f t="shared" si="35"/>
        <v>0</v>
      </c>
      <c r="F188" s="99">
        <f t="shared" si="36"/>
        <v>0</v>
      </c>
      <c r="G188" s="54">
        <f t="shared" si="37"/>
        <v>0</v>
      </c>
      <c r="H188" s="54">
        <f t="shared" si="38"/>
        <v>0</v>
      </c>
      <c r="I188" s="212">
        <f t="shared" si="39"/>
        <v>0</v>
      </c>
      <c r="J188" s="169" t="e">
        <f t="shared" si="40"/>
        <v>#DIV/0!</v>
      </c>
      <c r="K188" s="254">
        <v>10</v>
      </c>
      <c r="L188" s="257">
        <f t="shared" si="41"/>
        <v>10</v>
      </c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268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 t="s">
        <v>201</v>
      </c>
      <c r="AQ188" s="171"/>
      <c r="AR188" s="92"/>
      <c r="AS188" s="92"/>
      <c r="AT188" s="4"/>
      <c r="AU188" s="72"/>
      <c r="AV188" s="4"/>
      <c r="AW188" s="2"/>
      <c r="AX188" s="72"/>
      <c r="AY188" s="4"/>
      <c r="AZ188" s="72"/>
    </row>
    <row r="189" spans="1:52" ht="24.75" customHeight="1">
      <c r="A189" s="210" t="s">
        <v>108</v>
      </c>
      <c r="B189" s="210" t="s">
        <v>307</v>
      </c>
      <c r="C189" s="214"/>
      <c r="D189" s="30"/>
      <c r="E189" s="101">
        <f t="shared" si="35"/>
        <v>0</v>
      </c>
      <c r="F189" s="99">
        <f t="shared" si="36"/>
        <v>0</v>
      </c>
      <c r="G189" s="54">
        <f t="shared" si="37"/>
        <v>0</v>
      </c>
      <c r="H189" s="54">
        <f t="shared" si="38"/>
        <v>0</v>
      </c>
      <c r="I189" s="212">
        <f t="shared" si="39"/>
        <v>0</v>
      </c>
      <c r="J189" s="169" t="e">
        <f t="shared" si="40"/>
        <v>#DIV/0!</v>
      </c>
      <c r="K189" s="254">
        <v>23</v>
      </c>
      <c r="L189" s="257">
        <f t="shared" si="41"/>
        <v>23</v>
      </c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268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 t="s">
        <v>201</v>
      </c>
      <c r="AQ189" s="171"/>
      <c r="AR189" s="92"/>
      <c r="AS189" s="92"/>
      <c r="AT189" s="4"/>
      <c r="AU189" s="72"/>
      <c r="AV189" s="4"/>
      <c r="AW189" s="2"/>
      <c r="AX189" s="72"/>
      <c r="AY189" s="4"/>
      <c r="AZ189" s="72"/>
    </row>
    <row r="190" spans="1:52" ht="24.75" customHeight="1">
      <c r="A190" s="210" t="s">
        <v>109</v>
      </c>
      <c r="B190" s="210" t="s">
        <v>307</v>
      </c>
      <c r="C190" s="214"/>
      <c r="D190" s="30"/>
      <c r="E190" s="101">
        <f t="shared" si="35"/>
        <v>0</v>
      </c>
      <c r="F190" s="99">
        <f t="shared" si="36"/>
        <v>0</v>
      </c>
      <c r="G190" s="54">
        <f t="shared" si="37"/>
        <v>0</v>
      </c>
      <c r="H190" s="54">
        <f t="shared" si="38"/>
        <v>0</v>
      </c>
      <c r="I190" s="212">
        <f t="shared" si="39"/>
        <v>0</v>
      </c>
      <c r="J190" s="169" t="e">
        <f t="shared" si="40"/>
        <v>#DIV/0!</v>
      </c>
      <c r="K190" s="254">
        <v>1</v>
      </c>
      <c r="L190" s="257">
        <f t="shared" si="41"/>
        <v>1</v>
      </c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268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 t="s">
        <v>201</v>
      </c>
      <c r="AQ190" s="171"/>
      <c r="AR190" s="92"/>
      <c r="AS190" s="92"/>
      <c r="AT190" s="4"/>
      <c r="AU190" s="72"/>
      <c r="AV190" s="4"/>
      <c r="AW190" s="2"/>
      <c r="AX190" s="72"/>
      <c r="AY190" s="4"/>
      <c r="AZ190" s="72"/>
    </row>
    <row r="191" spans="1:52" ht="24.75" customHeight="1">
      <c r="A191" s="210" t="s">
        <v>110</v>
      </c>
      <c r="B191" s="210" t="s">
        <v>307</v>
      </c>
      <c r="C191" s="214"/>
      <c r="D191" s="30"/>
      <c r="E191" s="101">
        <f t="shared" si="35"/>
        <v>0</v>
      </c>
      <c r="F191" s="99">
        <f t="shared" si="36"/>
        <v>0</v>
      </c>
      <c r="G191" s="54">
        <f t="shared" si="37"/>
        <v>0</v>
      </c>
      <c r="H191" s="54">
        <f t="shared" si="38"/>
        <v>0</v>
      </c>
      <c r="I191" s="212">
        <f t="shared" si="39"/>
        <v>0</v>
      </c>
      <c r="J191" s="169" t="e">
        <f t="shared" si="40"/>
        <v>#DIV/0!</v>
      </c>
      <c r="K191" s="254">
        <v>16</v>
      </c>
      <c r="L191" s="257">
        <f t="shared" si="41"/>
        <v>16</v>
      </c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268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 t="s">
        <v>201</v>
      </c>
      <c r="AQ191" s="171"/>
      <c r="AR191" s="92"/>
      <c r="AS191" s="92"/>
      <c r="AT191" s="4"/>
      <c r="AU191" s="72"/>
      <c r="AV191" s="4"/>
      <c r="AW191" s="2"/>
      <c r="AX191" s="72"/>
      <c r="AY191" s="4"/>
      <c r="AZ191" s="72"/>
    </row>
    <row r="192" spans="1:52" ht="24.75" customHeight="1">
      <c r="A192" s="210" t="s">
        <v>111</v>
      </c>
      <c r="B192" s="210" t="s">
        <v>307</v>
      </c>
      <c r="C192" s="214"/>
      <c r="D192" s="30"/>
      <c r="E192" s="102">
        <f t="shared" si="35"/>
        <v>0</v>
      </c>
      <c r="F192" s="99">
        <f t="shared" si="36"/>
        <v>0</v>
      </c>
      <c r="G192" s="54">
        <f t="shared" si="37"/>
        <v>0</v>
      </c>
      <c r="H192" s="54">
        <f t="shared" si="38"/>
        <v>0</v>
      </c>
      <c r="I192" s="212">
        <f t="shared" si="39"/>
        <v>0</v>
      </c>
      <c r="J192" s="169" t="e">
        <f t="shared" si="40"/>
        <v>#DIV/0!</v>
      </c>
      <c r="K192" s="254">
        <v>20</v>
      </c>
      <c r="L192" s="257">
        <f t="shared" si="41"/>
        <v>20</v>
      </c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268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 t="s">
        <v>201</v>
      </c>
      <c r="AQ192" s="171"/>
      <c r="AR192" s="92"/>
      <c r="AS192" s="92"/>
      <c r="AT192" s="4"/>
      <c r="AU192" s="72"/>
      <c r="AV192" s="4"/>
      <c r="AW192" s="2"/>
      <c r="AX192" s="72"/>
      <c r="AY192" s="4"/>
      <c r="AZ192" s="72"/>
    </row>
    <row r="193" spans="1:52" ht="24.75" customHeight="1">
      <c r="A193" s="210" t="s">
        <v>107</v>
      </c>
      <c r="B193" s="210" t="s">
        <v>307</v>
      </c>
      <c r="C193" s="214"/>
      <c r="D193" s="30"/>
      <c r="E193" s="101">
        <f t="shared" si="35"/>
        <v>0</v>
      </c>
      <c r="F193" s="99">
        <f t="shared" si="36"/>
        <v>0</v>
      </c>
      <c r="G193" s="54">
        <f t="shared" si="37"/>
        <v>0</v>
      </c>
      <c r="H193" s="54">
        <f t="shared" si="38"/>
        <v>0</v>
      </c>
      <c r="I193" s="212">
        <f t="shared" si="39"/>
        <v>0</v>
      </c>
      <c r="J193" s="169" t="e">
        <f t="shared" si="40"/>
        <v>#DIV/0!</v>
      </c>
      <c r="K193" s="254">
        <v>-22</v>
      </c>
      <c r="L193" s="257">
        <f t="shared" si="41"/>
        <v>-22</v>
      </c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268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92"/>
      <c r="AS193" s="92"/>
      <c r="AT193" s="4"/>
      <c r="AU193" s="72"/>
      <c r="AV193" s="4"/>
      <c r="AW193" s="2"/>
      <c r="AX193" s="72"/>
      <c r="AY193" s="4"/>
      <c r="AZ193" s="72"/>
    </row>
    <row r="194" spans="1:52" ht="24.75" customHeight="1">
      <c r="A194" s="210" t="s">
        <v>105</v>
      </c>
      <c r="B194" s="210" t="s">
        <v>127</v>
      </c>
      <c r="C194" s="214"/>
      <c r="D194" s="30"/>
      <c r="E194" s="101">
        <f t="shared" si="35"/>
        <v>0</v>
      </c>
      <c r="F194" s="99">
        <f t="shared" si="36"/>
        <v>0</v>
      </c>
      <c r="G194" s="54">
        <f t="shared" si="37"/>
        <v>0</v>
      </c>
      <c r="H194" s="54">
        <f t="shared" si="38"/>
        <v>0</v>
      </c>
      <c r="I194" s="212">
        <f t="shared" si="39"/>
        <v>0</v>
      </c>
      <c r="J194" s="169" t="e">
        <f t="shared" si="40"/>
        <v>#DIV/0!</v>
      </c>
      <c r="K194" s="254">
        <v>-11</v>
      </c>
      <c r="L194" s="257">
        <f t="shared" si="41"/>
        <v>-11</v>
      </c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 t="s">
        <v>201</v>
      </c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 t="s">
        <v>201</v>
      </c>
      <c r="AN194" s="171"/>
      <c r="AO194" s="171"/>
      <c r="AP194" s="171"/>
      <c r="AQ194" s="171"/>
      <c r="AR194" s="92"/>
      <c r="AS194" s="92"/>
      <c r="AT194" s="4"/>
      <c r="AU194" s="72"/>
      <c r="AV194" s="4"/>
      <c r="AW194" s="2"/>
      <c r="AX194" s="72"/>
      <c r="AY194" s="4"/>
      <c r="AZ194" s="72"/>
    </row>
    <row r="195" spans="1:52" ht="24.75" customHeight="1">
      <c r="A195" s="210" t="s">
        <v>221</v>
      </c>
      <c r="B195" s="210" t="s">
        <v>127</v>
      </c>
      <c r="C195" s="213"/>
      <c r="D195" s="30"/>
      <c r="E195" s="102">
        <f t="shared" si="35"/>
        <v>0</v>
      </c>
      <c r="F195" s="99">
        <f t="shared" si="36"/>
        <v>0</v>
      </c>
      <c r="G195" s="54">
        <f t="shared" si="37"/>
        <v>0</v>
      </c>
      <c r="H195" s="54">
        <f t="shared" si="38"/>
        <v>0</v>
      </c>
      <c r="I195" s="212">
        <f t="shared" si="39"/>
        <v>0</v>
      </c>
      <c r="J195" s="169" t="e">
        <f t="shared" si="40"/>
        <v>#DIV/0!</v>
      </c>
      <c r="K195" s="254">
        <v>25</v>
      </c>
      <c r="L195" s="257">
        <f t="shared" si="41"/>
        <v>25</v>
      </c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 t="s">
        <v>201</v>
      </c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 t="s">
        <v>201</v>
      </c>
      <c r="AN195" s="171"/>
      <c r="AO195" s="171"/>
      <c r="AP195" s="171"/>
      <c r="AQ195" s="171"/>
      <c r="AR195" s="92"/>
      <c r="AS195" s="92"/>
      <c r="AT195" s="4"/>
      <c r="AU195" s="72"/>
      <c r="AV195" s="4"/>
      <c r="AW195" s="2"/>
      <c r="AX195" s="72"/>
      <c r="AY195" s="4"/>
      <c r="AZ195" s="72"/>
    </row>
    <row r="196" spans="1:52" ht="24.75" customHeight="1">
      <c r="A196" s="210" t="s">
        <v>195</v>
      </c>
      <c r="B196" s="210" t="s">
        <v>127</v>
      </c>
      <c r="C196" s="214"/>
      <c r="D196" s="30"/>
      <c r="E196" s="102">
        <f t="shared" si="35"/>
        <v>0</v>
      </c>
      <c r="F196" s="99">
        <f t="shared" si="36"/>
        <v>0</v>
      </c>
      <c r="G196" s="54">
        <f t="shared" si="37"/>
        <v>0</v>
      </c>
      <c r="H196" s="54">
        <f t="shared" si="38"/>
        <v>0</v>
      </c>
      <c r="I196" s="212">
        <f t="shared" si="39"/>
        <v>0</v>
      </c>
      <c r="J196" s="169" t="e">
        <f t="shared" si="40"/>
        <v>#DIV/0!</v>
      </c>
      <c r="K196" s="254">
        <v>15</v>
      </c>
      <c r="L196" s="257">
        <f t="shared" si="41"/>
        <v>15</v>
      </c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 t="s">
        <v>201</v>
      </c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 t="s">
        <v>201</v>
      </c>
      <c r="AN196" s="171"/>
      <c r="AO196" s="171"/>
      <c r="AP196" s="171"/>
      <c r="AQ196" s="171"/>
      <c r="AR196" s="92"/>
      <c r="AS196" s="92"/>
      <c r="AT196" s="4"/>
      <c r="AU196" s="72"/>
      <c r="AV196" s="4"/>
      <c r="AW196" s="2"/>
      <c r="AX196" s="72"/>
      <c r="AY196" s="4"/>
      <c r="AZ196" s="72"/>
    </row>
    <row r="197" spans="1:52" ht="24.75" customHeight="1">
      <c r="A197" s="210" t="s">
        <v>191</v>
      </c>
      <c r="B197" s="210" t="s">
        <v>127</v>
      </c>
      <c r="C197" s="214"/>
      <c r="D197" s="30"/>
      <c r="E197" s="102">
        <f t="shared" si="35"/>
        <v>0</v>
      </c>
      <c r="F197" s="99">
        <f t="shared" si="36"/>
        <v>0</v>
      </c>
      <c r="G197" s="54">
        <f t="shared" si="37"/>
        <v>0</v>
      </c>
      <c r="H197" s="54">
        <f t="shared" si="38"/>
        <v>0</v>
      </c>
      <c r="I197" s="212">
        <f t="shared" si="39"/>
        <v>0</v>
      </c>
      <c r="J197" s="169" t="e">
        <f t="shared" si="40"/>
        <v>#DIV/0!</v>
      </c>
      <c r="K197" s="254">
        <v>25</v>
      </c>
      <c r="L197" s="257">
        <f t="shared" si="41"/>
        <v>25</v>
      </c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 t="s">
        <v>201</v>
      </c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 t="s">
        <v>201</v>
      </c>
      <c r="AN197" s="171"/>
      <c r="AO197" s="171"/>
      <c r="AP197" s="171"/>
      <c r="AQ197" s="171"/>
      <c r="AR197" s="92"/>
      <c r="AS197" s="92"/>
      <c r="AT197" s="4"/>
      <c r="AU197" s="72"/>
      <c r="AV197" s="4"/>
      <c r="AW197" s="2"/>
      <c r="AX197" s="72"/>
      <c r="AY197" s="4"/>
      <c r="AZ197" s="72"/>
    </row>
    <row r="198" spans="1:52" ht="24.75" customHeight="1">
      <c r="A198" s="210" t="s">
        <v>238</v>
      </c>
      <c r="B198" s="210" t="s">
        <v>127</v>
      </c>
      <c r="C198" s="213"/>
      <c r="D198" s="30"/>
      <c r="E198" s="102">
        <f t="shared" si="35"/>
        <v>0</v>
      </c>
      <c r="F198" s="99">
        <f t="shared" si="36"/>
        <v>0</v>
      </c>
      <c r="G198" s="54">
        <f t="shared" si="37"/>
        <v>0</v>
      </c>
      <c r="H198" s="54">
        <f t="shared" si="38"/>
        <v>0</v>
      </c>
      <c r="I198" s="212">
        <f t="shared" si="39"/>
        <v>0</v>
      </c>
      <c r="J198" s="169" t="e">
        <f t="shared" si="40"/>
        <v>#DIV/0!</v>
      </c>
      <c r="K198" s="254">
        <v>20</v>
      </c>
      <c r="L198" s="257">
        <f t="shared" si="41"/>
        <v>20</v>
      </c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 t="s">
        <v>201</v>
      </c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 t="s">
        <v>201</v>
      </c>
      <c r="AN198" s="171"/>
      <c r="AO198" s="171"/>
      <c r="AP198" s="171"/>
      <c r="AQ198" s="171"/>
      <c r="AR198" s="92"/>
      <c r="AS198" s="92"/>
      <c r="AT198" s="4"/>
      <c r="AU198" s="72"/>
      <c r="AV198" s="4"/>
      <c r="AW198" s="2"/>
      <c r="AX198" s="72"/>
      <c r="AY198" s="4"/>
      <c r="AZ198" s="72"/>
    </row>
    <row r="199" spans="1:52" ht="24.75" customHeight="1">
      <c r="A199" s="210" t="s">
        <v>155</v>
      </c>
      <c r="B199" s="210" t="s">
        <v>112</v>
      </c>
      <c r="C199" s="92"/>
      <c r="D199" s="30"/>
      <c r="E199" s="101">
        <f t="shared" si="35"/>
        <v>0</v>
      </c>
      <c r="F199" s="99">
        <f t="shared" si="36"/>
        <v>0</v>
      </c>
      <c r="G199" s="54">
        <f t="shared" si="37"/>
        <v>0</v>
      </c>
      <c r="H199" s="54">
        <f t="shared" si="38"/>
        <v>0</v>
      </c>
      <c r="I199" s="212">
        <f t="shared" si="39"/>
        <v>0</v>
      </c>
      <c r="J199" s="169" t="e">
        <f t="shared" si="40"/>
        <v>#DIV/0!</v>
      </c>
      <c r="K199" s="254">
        <v>5</v>
      </c>
      <c r="L199" s="257">
        <f t="shared" si="41"/>
        <v>5</v>
      </c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 t="s">
        <v>201</v>
      </c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 t="s">
        <v>201</v>
      </c>
      <c r="AO199" s="171"/>
      <c r="AP199" s="171"/>
      <c r="AQ199" s="171"/>
      <c r="AR199" s="92"/>
      <c r="AS199" s="92"/>
      <c r="AT199" s="4"/>
      <c r="AU199" s="72"/>
      <c r="AV199" s="4"/>
      <c r="AW199" s="2"/>
      <c r="AX199" s="72"/>
      <c r="AY199" s="4"/>
      <c r="AZ199" s="72"/>
    </row>
    <row r="200" spans="1:52" ht="24.75" customHeight="1">
      <c r="A200" s="210" t="s">
        <v>223</v>
      </c>
      <c r="B200" s="210" t="s">
        <v>163</v>
      </c>
      <c r="C200" s="214"/>
      <c r="D200" s="30"/>
      <c r="E200" s="101">
        <f t="shared" si="35"/>
        <v>0</v>
      </c>
      <c r="F200" s="99">
        <f t="shared" si="36"/>
        <v>0</v>
      </c>
      <c r="G200" s="54">
        <f t="shared" si="37"/>
        <v>0</v>
      </c>
      <c r="H200" s="54">
        <f t="shared" si="38"/>
        <v>0</v>
      </c>
      <c r="I200" s="212">
        <f t="shared" si="39"/>
        <v>0</v>
      </c>
      <c r="J200" s="169" t="e">
        <f t="shared" si="40"/>
        <v>#DIV/0!</v>
      </c>
      <c r="K200" s="254">
        <v>15</v>
      </c>
      <c r="L200" s="257">
        <f t="shared" si="41"/>
        <v>15</v>
      </c>
      <c r="M200" s="171" t="s">
        <v>201</v>
      </c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 t="s">
        <v>201</v>
      </c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92"/>
      <c r="AS200" s="92"/>
      <c r="AT200" s="73"/>
      <c r="AU200" s="72"/>
      <c r="AV200" s="4"/>
      <c r="AW200" s="2"/>
      <c r="AX200" s="72"/>
      <c r="AY200" s="4"/>
      <c r="AZ200" s="72"/>
    </row>
    <row r="201" spans="1:52" ht="24.75" customHeight="1">
      <c r="A201" s="210" t="s">
        <v>197</v>
      </c>
      <c r="B201" s="210" t="s">
        <v>163</v>
      </c>
      <c r="C201" s="214"/>
      <c r="D201" s="30"/>
      <c r="E201" s="101">
        <f t="shared" si="35"/>
        <v>0</v>
      </c>
      <c r="F201" s="99">
        <f t="shared" si="36"/>
        <v>0</v>
      </c>
      <c r="G201" s="54">
        <f t="shared" si="37"/>
        <v>0</v>
      </c>
      <c r="H201" s="54">
        <f t="shared" si="38"/>
        <v>0</v>
      </c>
      <c r="I201" s="212">
        <f t="shared" si="39"/>
        <v>0</v>
      </c>
      <c r="J201" s="169" t="e">
        <f t="shared" si="40"/>
        <v>#DIV/0!</v>
      </c>
      <c r="K201" s="254">
        <v>11</v>
      </c>
      <c r="L201" s="257">
        <f t="shared" si="41"/>
        <v>11</v>
      </c>
      <c r="M201" s="171" t="s">
        <v>201</v>
      </c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 t="s">
        <v>201</v>
      </c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92"/>
      <c r="AS201" s="92"/>
      <c r="AT201" s="73"/>
      <c r="AU201" s="72"/>
      <c r="AV201" s="4"/>
      <c r="AW201" s="2"/>
      <c r="AX201" s="72"/>
      <c r="AY201" s="4"/>
      <c r="AZ201" s="72"/>
    </row>
    <row r="202" spans="1:27" ht="30">
      <c r="A202" s="2"/>
      <c r="B202" s="30"/>
      <c r="C202" s="30"/>
      <c r="D202" s="30"/>
      <c r="E202" s="100"/>
      <c r="G202" s="55"/>
      <c r="H202" s="55"/>
      <c r="I202" s="216"/>
      <c r="J202" s="172"/>
      <c r="K202" s="215"/>
      <c r="L202" s="244"/>
      <c r="AA202" s="55"/>
    </row>
    <row r="203" spans="1:27" ht="30">
      <c r="A203" s="2"/>
      <c r="B203" s="30"/>
      <c r="C203" s="30"/>
      <c r="D203" s="30"/>
      <c r="E203" s="100"/>
      <c r="G203" s="55"/>
      <c r="H203" s="55"/>
      <c r="I203" s="216"/>
      <c r="J203" s="172"/>
      <c r="K203" s="215"/>
      <c r="L203" s="244"/>
      <c r="AA203" s="55"/>
    </row>
    <row r="204" spans="1:27" ht="30">
      <c r="A204" s="2"/>
      <c r="B204" s="30"/>
      <c r="C204" s="30"/>
      <c r="D204" s="30"/>
      <c r="E204" s="100"/>
      <c r="G204" s="55"/>
      <c r="H204" s="55"/>
      <c r="I204" s="216"/>
      <c r="J204" s="172"/>
      <c r="K204" s="215"/>
      <c r="L204" s="244"/>
      <c r="AA204" s="55"/>
    </row>
    <row r="205" spans="1:52" ht="24.75" customHeight="1">
      <c r="A205" s="92"/>
      <c r="B205" s="92"/>
      <c r="C205" s="92"/>
      <c r="D205" s="30"/>
      <c r="E205" s="101"/>
      <c r="F205" s="99"/>
      <c r="G205" s="54"/>
      <c r="H205" s="54"/>
      <c r="I205" s="212"/>
      <c r="J205" s="169"/>
      <c r="K205" s="211"/>
      <c r="L205" s="217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92"/>
      <c r="AS205" s="92"/>
      <c r="AT205" s="4"/>
      <c r="AU205" s="72"/>
      <c r="AV205" s="4"/>
      <c r="AW205" s="2"/>
      <c r="AX205" s="72"/>
      <c r="AY205" s="4"/>
      <c r="AZ205" s="72"/>
    </row>
    <row r="206" spans="1:52" ht="24.75" customHeight="1">
      <c r="A206" s="174"/>
      <c r="B206" s="92"/>
      <c r="C206" s="92"/>
      <c r="D206" s="30"/>
      <c r="E206" s="102"/>
      <c r="F206" s="99"/>
      <c r="G206" s="54"/>
      <c r="H206" s="54"/>
      <c r="I206" s="212"/>
      <c r="J206" s="169"/>
      <c r="K206" s="211"/>
      <c r="L206" s="217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92"/>
      <c r="AS206" s="92"/>
      <c r="AT206" s="4"/>
      <c r="AU206" s="72"/>
      <c r="AV206" s="4"/>
      <c r="AW206" s="2"/>
      <c r="AX206" s="72"/>
      <c r="AY206" s="4"/>
      <c r="AZ206" s="72"/>
    </row>
    <row r="207" spans="1:52" ht="24.75" customHeight="1">
      <c r="A207" s="92"/>
      <c r="B207" s="92"/>
      <c r="C207" s="92"/>
      <c r="D207" s="30"/>
      <c r="E207" s="101"/>
      <c r="F207" s="99"/>
      <c r="G207" s="54"/>
      <c r="H207" s="54"/>
      <c r="I207" s="212"/>
      <c r="J207" s="169"/>
      <c r="K207" s="211"/>
      <c r="L207" s="217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92"/>
      <c r="AS207" s="92"/>
      <c r="AT207" s="4"/>
      <c r="AU207" s="72"/>
      <c r="AV207" s="4"/>
      <c r="AW207" s="2"/>
      <c r="AX207" s="72"/>
      <c r="AY207" s="4"/>
      <c r="AZ207" s="72"/>
    </row>
    <row r="208" spans="1:52" ht="24.75" customHeight="1">
      <c r="A208" s="92"/>
      <c r="B208" s="92"/>
      <c r="C208" s="92"/>
      <c r="D208" s="30"/>
      <c r="E208" s="101"/>
      <c r="F208" s="99"/>
      <c r="G208" s="54"/>
      <c r="H208" s="54"/>
      <c r="I208" s="212"/>
      <c r="J208" s="169"/>
      <c r="K208" s="211"/>
      <c r="L208" s="217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92"/>
      <c r="AS208" s="92"/>
      <c r="AT208" s="4"/>
      <c r="AU208" s="72"/>
      <c r="AV208" s="4"/>
      <c r="AW208" s="2"/>
      <c r="AX208" s="72"/>
      <c r="AY208" s="4"/>
      <c r="AZ208" s="72"/>
    </row>
    <row r="209" spans="1:52" ht="24.75" customHeight="1">
      <c r="A209" s="92"/>
      <c r="B209" s="92"/>
      <c r="C209" s="92"/>
      <c r="D209" s="30"/>
      <c r="E209" s="101"/>
      <c r="F209" s="99"/>
      <c r="G209" s="54"/>
      <c r="H209" s="54"/>
      <c r="I209" s="212"/>
      <c r="J209" s="169"/>
      <c r="K209" s="211"/>
      <c r="L209" s="217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92"/>
      <c r="AS209" s="92"/>
      <c r="AT209" s="4"/>
      <c r="AU209" s="72"/>
      <c r="AV209" s="4"/>
      <c r="AW209" s="2"/>
      <c r="AX209" s="72"/>
      <c r="AY209" s="4"/>
      <c r="AZ209" s="72"/>
    </row>
    <row r="210" spans="1:52" ht="24.75" customHeight="1">
      <c r="A210" s="92"/>
      <c r="B210" s="92"/>
      <c r="C210" s="92"/>
      <c r="D210" s="30"/>
      <c r="E210" s="101"/>
      <c r="F210" s="99"/>
      <c r="G210" s="54"/>
      <c r="H210" s="54"/>
      <c r="I210" s="212"/>
      <c r="J210" s="169"/>
      <c r="K210" s="211"/>
      <c r="L210" s="217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92"/>
      <c r="AS210" s="92"/>
      <c r="AT210" s="4"/>
      <c r="AU210" s="72"/>
      <c r="AV210" s="4"/>
      <c r="AW210" s="2"/>
      <c r="AX210" s="72"/>
      <c r="AY210" s="4"/>
      <c r="AZ210" s="72"/>
    </row>
    <row r="211" spans="1:52" ht="24.75" customHeight="1">
      <c r="A211" s="92"/>
      <c r="B211" s="92"/>
      <c r="C211" s="92"/>
      <c r="D211" s="30"/>
      <c r="E211" s="101"/>
      <c r="F211" s="99"/>
      <c r="G211" s="54"/>
      <c r="H211" s="54"/>
      <c r="I211" s="212"/>
      <c r="J211" s="169"/>
      <c r="K211" s="211"/>
      <c r="L211" s="217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92"/>
      <c r="AS211" s="92"/>
      <c r="AT211" s="4"/>
      <c r="AU211" s="72"/>
      <c r="AV211" s="4"/>
      <c r="AW211" s="2"/>
      <c r="AX211" s="72"/>
      <c r="AY211" s="4"/>
      <c r="AZ211" s="72"/>
    </row>
    <row r="212" spans="1:52" ht="24.75" customHeight="1">
      <c r="A212" s="92"/>
      <c r="B212" s="92"/>
      <c r="C212" s="92"/>
      <c r="D212" s="30"/>
      <c r="E212" s="102"/>
      <c r="F212" s="99"/>
      <c r="G212" s="54"/>
      <c r="H212" s="54"/>
      <c r="I212" s="212"/>
      <c r="J212" s="169"/>
      <c r="K212" s="211"/>
      <c r="L212" s="217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92"/>
      <c r="AS212" s="92"/>
      <c r="AT212" s="4"/>
      <c r="AU212" s="72"/>
      <c r="AV212" s="4"/>
      <c r="AW212" s="2"/>
      <c r="AX212" s="72"/>
      <c r="AY212" s="4"/>
      <c r="AZ212" s="72"/>
    </row>
    <row r="213" spans="1:52" ht="24.75" customHeight="1">
      <c r="A213" s="92"/>
      <c r="B213" s="92"/>
      <c r="C213" s="92"/>
      <c r="D213" s="30"/>
      <c r="E213" s="102"/>
      <c r="F213" s="99"/>
      <c r="G213" s="54"/>
      <c r="H213" s="54"/>
      <c r="I213" s="212"/>
      <c r="J213" s="169"/>
      <c r="K213" s="211"/>
      <c r="L213" s="217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92"/>
      <c r="AS213" s="92"/>
      <c r="AT213" s="4"/>
      <c r="AU213" s="72"/>
      <c r="AV213" s="4"/>
      <c r="AW213" s="2"/>
      <c r="AX213" s="72"/>
      <c r="AY213" s="4"/>
      <c r="AZ213" s="72"/>
    </row>
    <row r="214" spans="1:52" ht="24.75" customHeight="1">
      <c r="A214" s="92"/>
      <c r="B214" s="92"/>
      <c r="C214" s="92"/>
      <c r="D214" s="30"/>
      <c r="E214" s="102"/>
      <c r="F214" s="99"/>
      <c r="G214" s="54"/>
      <c r="H214" s="54"/>
      <c r="I214" s="212"/>
      <c r="J214" s="169"/>
      <c r="K214" s="211"/>
      <c r="L214" s="217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92"/>
      <c r="AS214" s="92"/>
      <c r="AT214" s="4"/>
      <c r="AU214" s="72"/>
      <c r="AV214" s="4"/>
      <c r="AW214" s="2"/>
      <c r="AX214" s="72"/>
      <c r="AY214" s="4"/>
      <c r="AZ214" s="72"/>
    </row>
    <row r="215" spans="1:52" ht="24.75" customHeight="1">
      <c r="A215" s="92"/>
      <c r="B215" s="92"/>
      <c r="C215" s="92"/>
      <c r="D215" s="30"/>
      <c r="E215" s="102"/>
      <c r="F215" s="99"/>
      <c r="G215" s="54"/>
      <c r="H215" s="54"/>
      <c r="I215" s="212"/>
      <c r="J215" s="169"/>
      <c r="K215" s="211"/>
      <c r="L215" s="217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92"/>
      <c r="AS215" s="92"/>
      <c r="AT215" s="4"/>
      <c r="AU215" s="72"/>
      <c r="AV215" s="4"/>
      <c r="AW215" s="2"/>
      <c r="AX215" s="72"/>
      <c r="AY215" s="4"/>
      <c r="AZ215" s="72"/>
    </row>
    <row r="216" spans="1:52" ht="24.75" customHeight="1">
      <c r="A216" s="92"/>
      <c r="B216" s="92"/>
      <c r="C216" s="92"/>
      <c r="D216" s="30"/>
      <c r="E216" s="101"/>
      <c r="F216" s="99"/>
      <c r="G216" s="54"/>
      <c r="H216" s="54"/>
      <c r="I216" s="212"/>
      <c r="J216" s="169"/>
      <c r="K216" s="211"/>
      <c r="L216" s="217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92"/>
      <c r="AS216" s="92"/>
      <c r="AT216" s="4"/>
      <c r="AU216" s="72"/>
      <c r="AV216" s="4"/>
      <c r="AW216" s="2"/>
      <c r="AX216" s="72"/>
      <c r="AY216" s="72"/>
      <c r="AZ216" s="72"/>
    </row>
    <row r="217" spans="1:52" ht="24.75" customHeight="1">
      <c r="A217" s="92"/>
      <c r="B217" s="92"/>
      <c r="C217" s="92"/>
      <c r="D217" s="30"/>
      <c r="E217" s="102"/>
      <c r="F217" s="99"/>
      <c r="G217" s="54"/>
      <c r="H217" s="54"/>
      <c r="I217" s="212"/>
      <c r="J217" s="169"/>
      <c r="K217" s="211"/>
      <c r="L217" s="217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92"/>
      <c r="AS217" s="92"/>
      <c r="AT217" s="4"/>
      <c r="AU217" s="72"/>
      <c r="AV217" s="4"/>
      <c r="AW217" s="2"/>
      <c r="AX217" s="72"/>
      <c r="AY217" s="4"/>
      <c r="AZ217" s="72"/>
    </row>
    <row r="218" spans="1:52" ht="24.75" customHeight="1">
      <c r="A218" s="92"/>
      <c r="B218" s="92"/>
      <c r="C218" s="92"/>
      <c r="D218" s="30"/>
      <c r="E218" s="101"/>
      <c r="F218" s="99"/>
      <c r="G218" s="54"/>
      <c r="H218" s="54"/>
      <c r="I218" s="212"/>
      <c r="J218" s="169"/>
      <c r="K218" s="211"/>
      <c r="L218" s="217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84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92"/>
      <c r="AS218" s="92"/>
      <c r="AT218" s="4"/>
      <c r="AU218" s="72"/>
      <c r="AV218" s="4"/>
      <c r="AW218" s="2"/>
      <c r="AX218" s="72"/>
      <c r="AY218" s="4"/>
      <c r="AZ218" s="72"/>
    </row>
    <row r="219" spans="1:52" ht="24.75" customHeight="1">
      <c r="A219" s="92"/>
      <c r="B219" s="92"/>
      <c r="C219" s="92"/>
      <c r="D219" s="30"/>
      <c r="E219" s="102"/>
      <c r="F219" s="99"/>
      <c r="G219" s="54"/>
      <c r="H219" s="54"/>
      <c r="I219" s="212"/>
      <c r="J219" s="169"/>
      <c r="K219" s="211"/>
      <c r="L219" s="217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92"/>
      <c r="AS219" s="92"/>
      <c r="AT219" s="4"/>
      <c r="AU219" s="72"/>
      <c r="AV219" s="4"/>
      <c r="AW219" s="2"/>
      <c r="AX219" s="72"/>
      <c r="AY219" s="4"/>
      <c r="AZ219" s="72"/>
    </row>
    <row r="220" spans="1:52" ht="24.75" customHeight="1">
      <c r="A220" s="92"/>
      <c r="B220" s="92"/>
      <c r="C220" s="92"/>
      <c r="D220" s="30"/>
      <c r="E220" s="102"/>
      <c r="F220" s="99"/>
      <c r="G220" s="54"/>
      <c r="H220" s="54"/>
      <c r="I220" s="212"/>
      <c r="J220" s="169"/>
      <c r="K220" s="211"/>
      <c r="L220" s="217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92"/>
      <c r="AS220" s="92"/>
      <c r="AT220" s="4"/>
      <c r="AU220" s="72"/>
      <c r="AV220" s="4"/>
      <c r="AW220" s="2"/>
      <c r="AX220" s="72"/>
      <c r="AY220" s="4"/>
      <c r="AZ220" s="72"/>
    </row>
    <row r="221" spans="1:52" ht="24.75" customHeight="1">
      <c r="A221" s="92"/>
      <c r="B221" s="92"/>
      <c r="C221" s="92"/>
      <c r="D221" s="30"/>
      <c r="E221" s="101"/>
      <c r="F221" s="99"/>
      <c r="G221" s="54"/>
      <c r="H221" s="54"/>
      <c r="I221" s="212"/>
      <c r="J221" s="169"/>
      <c r="K221" s="211"/>
      <c r="L221" s="217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92"/>
      <c r="AS221" s="92"/>
      <c r="AT221" s="4"/>
      <c r="AU221" s="72"/>
      <c r="AV221" s="4"/>
      <c r="AW221" s="2"/>
      <c r="AX221" s="72"/>
      <c r="AY221" s="4"/>
      <c r="AZ221" s="72"/>
    </row>
    <row r="222" spans="1:52" ht="24.75" customHeight="1">
      <c r="A222" s="92"/>
      <c r="B222" s="92"/>
      <c r="C222" s="92"/>
      <c r="D222" s="30"/>
      <c r="E222" s="101"/>
      <c r="F222" s="99"/>
      <c r="G222" s="54"/>
      <c r="H222" s="54"/>
      <c r="I222" s="212"/>
      <c r="J222" s="169"/>
      <c r="K222" s="211"/>
      <c r="L222" s="217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92"/>
      <c r="AS222" s="92"/>
      <c r="AT222" s="4"/>
      <c r="AU222" s="72"/>
      <c r="AV222" s="4"/>
      <c r="AW222" s="2"/>
      <c r="AX222" s="72"/>
      <c r="AY222" s="4"/>
      <c r="AZ222" s="72"/>
    </row>
    <row r="223" spans="1:52" ht="24.75" customHeight="1">
      <c r="A223" s="92"/>
      <c r="B223" s="92"/>
      <c r="C223" s="92"/>
      <c r="D223" s="30"/>
      <c r="E223" s="101"/>
      <c r="F223" s="99"/>
      <c r="G223" s="54"/>
      <c r="H223" s="54"/>
      <c r="I223" s="212"/>
      <c r="J223" s="169"/>
      <c r="K223" s="211"/>
      <c r="L223" s="217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92"/>
      <c r="AS223" s="92"/>
      <c r="AT223" s="4"/>
      <c r="AU223" s="72"/>
      <c r="AV223" s="4"/>
      <c r="AW223" s="2"/>
      <c r="AX223" s="72"/>
      <c r="AY223" s="4"/>
      <c r="AZ223" s="72"/>
    </row>
    <row r="224" spans="1:52" ht="24.75" customHeight="1">
      <c r="A224" s="92"/>
      <c r="B224" s="92"/>
      <c r="C224" s="92"/>
      <c r="D224" s="30"/>
      <c r="E224" s="101"/>
      <c r="F224" s="99"/>
      <c r="G224" s="54"/>
      <c r="H224" s="54"/>
      <c r="I224" s="212"/>
      <c r="J224" s="169"/>
      <c r="K224" s="211"/>
      <c r="L224" s="217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92"/>
      <c r="AS224" s="92"/>
      <c r="AT224" s="4"/>
      <c r="AU224" s="72"/>
      <c r="AV224" s="4"/>
      <c r="AW224" s="2"/>
      <c r="AX224" s="72"/>
      <c r="AY224" s="4"/>
      <c r="AZ224" s="72"/>
    </row>
    <row r="225" spans="1:52" ht="24.75" customHeight="1">
      <c r="A225" s="92"/>
      <c r="B225" s="92"/>
      <c r="C225" s="92"/>
      <c r="D225" s="30"/>
      <c r="E225" s="102"/>
      <c r="F225" s="99"/>
      <c r="G225" s="54"/>
      <c r="H225" s="54"/>
      <c r="I225" s="212"/>
      <c r="J225" s="169"/>
      <c r="K225" s="211"/>
      <c r="L225" s="217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92"/>
      <c r="AS225" s="92"/>
      <c r="AT225" s="4"/>
      <c r="AU225" s="72"/>
      <c r="AV225" s="4"/>
      <c r="AW225" s="2"/>
      <c r="AX225" s="72"/>
      <c r="AY225" s="4"/>
      <c r="AZ225" s="72"/>
    </row>
    <row r="226" spans="1:52" ht="24.75" customHeight="1">
      <c r="A226" s="92"/>
      <c r="B226" s="92"/>
      <c r="C226" s="92"/>
      <c r="D226" s="30"/>
      <c r="E226" s="102"/>
      <c r="F226" s="99"/>
      <c r="G226" s="54"/>
      <c r="H226" s="54"/>
      <c r="I226" s="212"/>
      <c r="J226" s="169"/>
      <c r="K226" s="211"/>
      <c r="L226" s="217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84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92"/>
      <c r="AS226" s="92"/>
      <c r="AT226" s="4"/>
      <c r="AU226" s="72"/>
      <c r="AV226" s="4"/>
      <c r="AW226" s="2"/>
      <c r="AX226" s="72"/>
      <c r="AY226" s="4"/>
      <c r="AZ226" s="72"/>
    </row>
    <row r="227" spans="1:52" ht="24.75" customHeight="1">
      <c r="A227" s="92"/>
      <c r="B227" s="92"/>
      <c r="C227" s="92"/>
      <c r="D227" s="30"/>
      <c r="E227" s="102"/>
      <c r="F227" s="99"/>
      <c r="G227" s="54"/>
      <c r="H227" s="54"/>
      <c r="I227" s="212"/>
      <c r="J227" s="169"/>
      <c r="K227" s="211"/>
      <c r="L227" s="217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92"/>
      <c r="AS227" s="92"/>
      <c r="AT227" s="4"/>
      <c r="AU227" s="72"/>
      <c r="AV227" s="4"/>
      <c r="AW227" s="2"/>
      <c r="AX227" s="72"/>
      <c r="AY227" s="4"/>
      <c r="AZ227" s="72"/>
    </row>
    <row r="228" spans="1:52" ht="24.75" customHeight="1">
      <c r="A228" s="92"/>
      <c r="B228" s="92"/>
      <c r="C228" s="92"/>
      <c r="D228" s="30"/>
      <c r="E228" s="101"/>
      <c r="F228" s="99"/>
      <c r="G228" s="54"/>
      <c r="H228" s="54"/>
      <c r="I228" s="212"/>
      <c r="J228" s="169"/>
      <c r="K228" s="211"/>
      <c r="L228" s="217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92"/>
      <c r="AS228" s="92"/>
      <c r="AT228" s="4"/>
      <c r="AU228" s="72"/>
      <c r="AV228" s="4"/>
      <c r="AW228" s="2"/>
      <c r="AX228" s="72"/>
      <c r="AY228" s="4"/>
      <c r="AZ228" s="72"/>
    </row>
    <row r="229" spans="1:52" ht="24.75" customHeight="1">
      <c r="A229" s="92"/>
      <c r="B229" s="92"/>
      <c r="C229" s="92"/>
      <c r="D229" s="30"/>
      <c r="E229" s="101"/>
      <c r="F229" s="99"/>
      <c r="G229" s="54"/>
      <c r="H229" s="54"/>
      <c r="I229" s="212"/>
      <c r="J229" s="169"/>
      <c r="K229" s="211"/>
      <c r="L229" s="217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84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92"/>
      <c r="AS229" s="92"/>
      <c r="AT229" s="4"/>
      <c r="AU229" s="72"/>
      <c r="AV229" s="4"/>
      <c r="AW229" s="2"/>
      <c r="AX229" s="72"/>
      <c r="AY229" s="4"/>
      <c r="AZ229" s="72"/>
    </row>
    <row r="230" spans="1:52" ht="24.75" customHeight="1">
      <c r="A230" s="92"/>
      <c r="B230" s="92"/>
      <c r="C230" s="92"/>
      <c r="D230" s="30"/>
      <c r="E230" s="101"/>
      <c r="F230" s="99"/>
      <c r="G230" s="54"/>
      <c r="H230" s="54"/>
      <c r="I230" s="212"/>
      <c r="J230" s="169"/>
      <c r="K230" s="211"/>
      <c r="L230" s="217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92"/>
      <c r="AS230" s="92"/>
      <c r="AT230" s="4"/>
      <c r="AU230" s="72"/>
      <c r="AV230" s="4"/>
      <c r="AW230" s="2"/>
      <c r="AX230" s="72"/>
      <c r="AY230" s="4"/>
      <c r="AZ230" s="72"/>
    </row>
    <row r="231" spans="1:52" ht="24.75" customHeight="1">
      <c r="A231" s="92"/>
      <c r="B231" s="92"/>
      <c r="C231" s="92"/>
      <c r="D231" s="30"/>
      <c r="E231" s="101"/>
      <c r="F231" s="99"/>
      <c r="G231" s="54"/>
      <c r="H231" s="54"/>
      <c r="I231" s="212"/>
      <c r="J231" s="169"/>
      <c r="K231" s="211"/>
      <c r="L231" s="217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84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92"/>
      <c r="AS231" s="92"/>
      <c r="AT231" s="4"/>
      <c r="AU231" s="72"/>
      <c r="AV231" s="4"/>
      <c r="AW231" s="2"/>
      <c r="AX231" s="72"/>
      <c r="AY231" s="4"/>
      <c r="AZ231" s="72"/>
    </row>
    <row r="232" spans="1:52" ht="24.75" customHeight="1">
      <c r="A232" s="92"/>
      <c r="B232" s="92"/>
      <c r="C232" s="92"/>
      <c r="D232" s="30"/>
      <c r="E232" s="101"/>
      <c r="F232" s="99"/>
      <c r="G232" s="54"/>
      <c r="H232" s="54"/>
      <c r="I232" s="212"/>
      <c r="J232" s="169"/>
      <c r="K232" s="211"/>
      <c r="L232" s="217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84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92"/>
      <c r="AS232" s="92"/>
      <c r="AT232" s="4"/>
      <c r="AU232" s="72"/>
      <c r="AV232" s="4"/>
      <c r="AW232" s="2"/>
      <c r="AX232" s="72"/>
      <c r="AY232" s="4"/>
      <c r="AZ232" s="72"/>
    </row>
    <row r="233" spans="1:27" ht="30">
      <c r="A233" s="30"/>
      <c r="B233" s="30"/>
      <c r="C233" s="30"/>
      <c r="D233" s="30"/>
      <c r="E233" s="100"/>
      <c r="G233" s="55"/>
      <c r="H233" s="55"/>
      <c r="I233" s="216"/>
      <c r="J233" s="172"/>
      <c r="K233" s="215"/>
      <c r="L233" s="244"/>
      <c r="AA233" s="55"/>
    </row>
    <row r="234" spans="1:27" ht="30">
      <c r="A234" s="30"/>
      <c r="B234" s="30"/>
      <c r="C234" s="30"/>
      <c r="D234" s="30"/>
      <c r="E234" s="100"/>
      <c r="G234" s="55"/>
      <c r="H234" s="55"/>
      <c r="I234" s="216"/>
      <c r="J234" s="172"/>
      <c r="K234" s="215"/>
      <c r="L234" s="244"/>
      <c r="AA234" s="55"/>
    </row>
    <row r="235" spans="1:27" ht="30">
      <c r="A235" s="30"/>
      <c r="B235" s="30"/>
      <c r="C235" s="30"/>
      <c r="D235" s="30"/>
      <c r="E235" s="100"/>
      <c r="G235" s="55"/>
      <c r="H235" s="55"/>
      <c r="I235" s="216"/>
      <c r="J235" s="172"/>
      <c r="K235" s="215"/>
      <c r="L235" s="244"/>
      <c r="AA235" s="55"/>
    </row>
    <row r="236" spans="1:27" ht="30">
      <c r="A236" s="30"/>
      <c r="B236" s="30"/>
      <c r="C236" s="30"/>
      <c r="D236" s="30"/>
      <c r="E236" s="100"/>
      <c r="G236" s="55"/>
      <c r="H236" s="55"/>
      <c r="I236" s="216"/>
      <c r="J236" s="172"/>
      <c r="K236" s="215"/>
      <c r="L236" s="244"/>
      <c r="AA236" s="55"/>
    </row>
  </sheetData>
  <conditionalFormatting sqref="AJ72:AJ124 AJ68:AQ69 M205:AQ232 M14:AQ67 M132:AQ201 M68:AA131 AB125:AJ131 AB68:AI124 AK72:AQ131">
    <cfRule type="cellIs" priority="1" dxfId="2" operator="equal" stopIfTrue="1">
      <formula>"W"</formula>
    </cfRule>
    <cfRule type="cellIs" priority="2" dxfId="3" operator="equal" stopIfTrue="1">
      <formula>"L"</formula>
    </cfRule>
  </conditionalFormatting>
  <conditionalFormatting sqref="L8:L12 K205:L232 K8:K10 I11:I12 E205:E232 A2:A12 E8:E12 A1:C1 E14:E201 E7:N7 E1:N5 K14:K201">
    <cfRule type="cellIs" priority="3" dxfId="4" operator="between" stopIfTrue="1">
      <formula>0</formula>
      <formula>40</formula>
    </cfRule>
    <cfRule type="cellIs" priority="4" dxfId="5" operator="between" stopIfTrue="1">
      <formula>-1</formula>
      <formula>-30</formula>
    </cfRule>
  </conditionalFormatting>
  <conditionalFormatting sqref="I205:I232 I14:I201">
    <cfRule type="cellIs" priority="5" dxfId="2" operator="greaterThan" stopIfTrue="1">
      <formula>-1</formula>
    </cfRule>
    <cfRule type="cellIs" priority="6" dxfId="3" operator="lessThan" stopIfTrue="1">
      <formula>0</formula>
    </cfRule>
  </conditionalFormatting>
  <conditionalFormatting sqref="L14:L201">
    <cfRule type="cellIs" priority="7" dxfId="4" operator="between" stopIfTrue="1">
      <formula>-1</formula>
      <formula>60</formula>
    </cfRule>
    <cfRule type="cellIs" priority="8" dxfId="5" operator="between" stopIfTrue="1">
      <formula>-1</formula>
      <formula>-60</formula>
    </cfRule>
  </conditionalFormatting>
  <printOptions/>
  <pageMargins left="1.3779527559055118" right="0.7480314960629921" top="0.3937007874015748" bottom="0.3937007874015748" header="0.5118110236220472" footer="0.5118110236220472"/>
  <pageSetup fitToHeight="2" horizontalDpi="300" verticalDpi="300" orientation="portrait" scale="1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3" sqref="C13"/>
    </sheetView>
  </sheetViews>
  <sheetFormatPr defaultColWidth="9.140625" defaultRowHeight="12.75"/>
  <cols>
    <col min="1" max="1" width="10.140625" style="0" bestFit="1" customWidth="1"/>
    <col min="2" max="2" width="25.421875" style="0" customWidth="1"/>
    <col min="3" max="3" width="19.7109375" style="0" customWidth="1"/>
  </cols>
  <sheetData>
    <row r="1" spans="1:3" s="114" customFormat="1" ht="12.75">
      <c r="A1" s="114" t="s">
        <v>13</v>
      </c>
      <c r="B1" s="114" t="s">
        <v>205</v>
      </c>
      <c r="C1" s="114" t="s">
        <v>206</v>
      </c>
    </row>
    <row r="2" spans="1:3" ht="12.75">
      <c r="A2" s="175">
        <v>40792</v>
      </c>
      <c r="B2" t="s">
        <v>311</v>
      </c>
      <c r="C2" s="176">
        <v>1</v>
      </c>
    </row>
    <row r="3" spans="1:3" ht="12.75">
      <c r="A3" s="175">
        <v>40820</v>
      </c>
      <c r="B3" t="s">
        <v>318</v>
      </c>
      <c r="C3" s="176">
        <v>1</v>
      </c>
    </row>
    <row r="4" spans="1:3" ht="12.75">
      <c r="A4" s="175">
        <v>40820</v>
      </c>
      <c r="B4" t="s">
        <v>319</v>
      </c>
      <c r="C4" s="176">
        <v>1</v>
      </c>
    </row>
    <row r="5" spans="1:3" ht="12.75">
      <c r="A5" s="175">
        <v>40834</v>
      </c>
      <c r="B5" s="198" t="s">
        <v>323</v>
      </c>
      <c r="C5" s="176">
        <v>1</v>
      </c>
    </row>
    <row r="6" spans="1:3" ht="12.75">
      <c r="A6" s="175">
        <v>40834</v>
      </c>
      <c r="B6" s="198" t="s">
        <v>311</v>
      </c>
      <c r="C6" s="176">
        <v>1</v>
      </c>
    </row>
    <row r="7" spans="1:3" ht="12.75">
      <c r="A7" s="175">
        <v>40897</v>
      </c>
      <c r="B7" s="198" t="s">
        <v>311</v>
      </c>
      <c r="C7" s="176">
        <v>1</v>
      </c>
    </row>
    <row r="8" spans="1:3" ht="12.75">
      <c r="A8" s="175">
        <v>40912</v>
      </c>
      <c r="B8" s="198" t="s">
        <v>353</v>
      </c>
      <c r="C8" s="176">
        <v>1</v>
      </c>
    </row>
    <row r="9" spans="1:3" ht="12.75">
      <c r="A9" s="175">
        <v>40932</v>
      </c>
      <c r="B9" s="198" t="s">
        <v>311</v>
      </c>
      <c r="C9" s="176">
        <v>1</v>
      </c>
    </row>
    <row r="10" spans="1:3" ht="12.75">
      <c r="A10" s="175">
        <v>40939</v>
      </c>
      <c r="B10" s="198" t="s">
        <v>311</v>
      </c>
      <c r="C10" s="176">
        <v>1</v>
      </c>
    </row>
    <row r="11" spans="1:3" ht="12.75">
      <c r="A11" s="175">
        <v>40939</v>
      </c>
      <c r="B11" s="198" t="s">
        <v>319</v>
      </c>
      <c r="C11" s="176">
        <v>1</v>
      </c>
    </row>
    <row r="12" spans="1:3" ht="12.75">
      <c r="A12" s="175">
        <v>40960</v>
      </c>
      <c r="B12" s="198" t="s">
        <v>311</v>
      </c>
      <c r="C12" s="176">
        <v>1</v>
      </c>
    </row>
    <row r="13" spans="1:3" ht="12.75">
      <c r="A13" s="175">
        <v>41002</v>
      </c>
      <c r="B13" s="198" t="s">
        <v>323</v>
      </c>
      <c r="C13" s="176">
        <v>1</v>
      </c>
    </row>
    <row r="14" spans="1:3" ht="12.75">
      <c r="A14" s="175"/>
      <c r="B14" s="114"/>
      <c r="C14" s="176"/>
    </row>
    <row r="15" spans="1:3" ht="12.75">
      <c r="A15" s="175"/>
      <c r="B15" s="114"/>
      <c r="C15" s="176"/>
    </row>
    <row r="16" spans="1:3" ht="12.75">
      <c r="A16" s="175"/>
      <c r="B16" s="114"/>
      <c r="C16" s="176"/>
    </row>
    <row r="17" spans="1:3" ht="12.75">
      <c r="A17" s="175"/>
      <c r="C17" s="176"/>
    </row>
    <row r="18" spans="1:3" ht="12.75">
      <c r="A18" s="175"/>
      <c r="C18" s="176"/>
    </row>
    <row r="19" spans="1:3" ht="12.75">
      <c r="A19" s="175"/>
      <c r="C19" s="176"/>
    </row>
    <row r="20" spans="1:3" ht="12.75">
      <c r="A20" s="175"/>
      <c r="C20" s="176"/>
    </row>
    <row r="21" spans="1:3" ht="12.75">
      <c r="A21" s="175"/>
      <c r="C21" s="176"/>
    </row>
    <row r="22" spans="1:3" ht="12.75">
      <c r="A22" s="175"/>
      <c r="C22" s="176"/>
    </row>
    <row r="23" spans="1:3" ht="12.75">
      <c r="A23" s="175"/>
      <c r="C23" s="176"/>
    </row>
    <row r="24" spans="1:3" ht="12.75">
      <c r="A24" s="175"/>
      <c r="B24" s="114"/>
      <c r="C24" s="176"/>
    </row>
    <row r="25" spans="1:3" ht="12.75">
      <c r="A25" s="175"/>
      <c r="B25" s="114"/>
      <c r="C25" s="176"/>
    </row>
    <row r="26" spans="1:3" ht="12.75">
      <c r="A26" s="175"/>
      <c r="C26" s="176"/>
    </row>
    <row r="27" spans="1:3" ht="12.75">
      <c r="A27" s="175"/>
      <c r="C27" s="176"/>
    </row>
    <row r="28" spans="1:3" ht="12.75">
      <c r="A28" s="175"/>
      <c r="B28" s="114"/>
      <c r="C28" s="176"/>
    </row>
    <row r="29" spans="1:3" ht="12.75">
      <c r="A29" s="175"/>
      <c r="C29" s="176"/>
    </row>
    <row r="30" spans="1:3" ht="12.75">
      <c r="A30" s="175"/>
      <c r="C30" s="176"/>
    </row>
    <row r="31" spans="1:3" ht="12.75">
      <c r="A31" s="175"/>
      <c r="B31" s="114"/>
      <c r="C31" s="176"/>
    </row>
    <row r="32" spans="1:3" ht="12.75">
      <c r="A32" s="175"/>
      <c r="B32" s="114"/>
      <c r="C32" s="176"/>
    </row>
    <row r="33" spans="1:3" ht="12.75">
      <c r="A33" s="175"/>
      <c r="C33" s="176"/>
    </row>
    <row r="34" spans="1:3" ht="12.75">
      <c r="A34" s="175"/>
      <c r="C34" s="176"/>
    </row>
    <row r="35" spans="1:3" ht="12.75">
      <c r="A35" s="175"/>
      <c r="C35" s="176"/>
    </row>
    <row r="36" spans="1:3" ht="12.75">
      <c r="A36" s="175"/>
      <c r="C36" s="176"/>
    </row>
    <row r="37" ht="12.75">
      <c r="A37" s="175"/>
    </row>
    <row r="38" ht="12.75">
      <c r="A38" s="175"/>
    </row>
    <row r="39" ht="12.75">
      <c r="A39" s="113"/>
    </row>
    <row r="40" ht="12.75">
      <c r="A40" s="113"/>
    </row>
    <row r="41" ht="12.75">
      <c r="A41" s="1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">
      <selection activeCell="P11" sqref="P11"/>
    </sheetView>
  </sheetViews>
  <sheetFormatPr defaultColWidth="9.140625" defaultRowHeight="12.75"/>
  <cols>
    <col min="1" max="1" width="36.140625" style="0" customWidth="1"/>
    <col min="2" max="9" width="5.7109375" style="75" customWidth="1"/>
    <col min="10" max="16" width="5.7109375" style="0" customWidth="1"/>
  </cols>
  <sheetData>
    <row r="1" spans="1:16" ht="30">
      <c r="A1" s="76" t="s">
        <v>179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75" customFormat="1" ht="18.75" customHeight="1">
      <c r="A2" s="77" t="s">
        <v>167</v>
      </c>
      <c r="B2" s="78">
        <v>1</v>
      </c>
      <c r="C2" s="78">
        <v>2</v>
      </c>
      <c r="D2" s="78">
        <v>3</v>
      </c>
      <c r="E2" s="78">
        <v>4</v>
      </c>
      <c r="F2" s="78">
        <v>5</v>
      </c>
      <c r="G2" s="78">
        <v>6</v>
      </c>
      <c r="H2" s="78">
        <v>7</v>
      </c>
      <c r="I2" s="78">
        <v>8</v>
      </c>
      <c r="J2" s="108">
        <v>9</v>
      </c>
      <c r="K2" s="108">
        <v>10</v>
      </c>
      <c r="L2" s="108">
        <v>11</v>
      </c>
      <c r="M2" s="108">
        <v>12</v>
      </c>
      <c r="N2" s="108">
        <v>13</v>
      </c>
      <c r="O2" s="108">
        <v>14</v>
      </c>
      <c r="P2" s="108">
        <v>15</v>
      </c>
    </row>
    <row r="3" spans="1:17" ht="15">
      <c r="A3" s="79" t="s">
        <v>3</v>
      </c>
      <c r="B3" s="80"/>
      <c r="C3" s="112" t="s">
        <v>176</v>
      </c>
      <c r="D3" s="80"/>
      <c r="E3" s="80" t="s">
        <v>148</v>
      </c>
      <c r="F3" s="80"/>
      <c r="G3" s="80" t="s">
        <v>148</v>
      </c>
      <c r="H3" s="80" t="s">
        <v>148</v>
      </c>
      <c r="I3" s="80"/>
      <c r="J3" s="80" t="s">
        <v>148</v>
      </c>
      <c r="K3" s="80"/>
      <c r="L3" s="80" t="s">
        <v>148</v>
      </c>
      <c r="M3" s="80" t="s">
        <v>148</v>
      </c>
      <c r="N3" s="107"/>
      <c r="O3" s="107"/>
      <c r="P3" s="80" t="s">
        <v>148</v>
      </c>
      <c r="Q3" s="111">
        <f>COUNTIF(B3:P3,"H")</f>
        <v>7</v>
      </c>
    </row>
    <row r="4" spans="1:17" ht="15">
      <c r="A4" s="79" t="s">
        <v>0</v>
      </c>
      <c r="B4" s="80" t="s">
        <v>148</v>
      </c>
      <c r="C4" s="80" t="s">
        <v>148</v>
      </c>
      <c r="D4" s="80" t="s">
        <v>148</v>
      </c>
      <c r="E4" s="80"/>
      <c r="F4" s="80" t="s">
        <v>148</v>
      </c>
      <c r="G4" s="80"/>
      <c r="H4" s="80"/>
      <c r="I4" s="80" t="s">
        <v>148</v>
      </c>
      <c r="J4" s="80"/>
      <c r="K4" s="80" t="s">
        <v>148</v>
      </c>
      <c r="L4" s="80"/>
      <c r="M4" s="80"/>
      <c r="N4" s="80" t="s">
        <v>148</v>
      </c>
      <c r="O4" s="80" t="s">
        <v>148</v>
      </c>
      <c r="P4" s="107"/>
      <c r="Q4" s="111">
        <f aca="true" t="shared" si="0" ref="Q4:Q18">COUNTIF(B4:P4,"H")</f>
        <v>8</v>
      </c>
    </row>
    <row r="5" spans="1:17" ht="15">
      <c r="A5" s="79" t="s">
        <v>1</v>
      </c>
      <c r="B5" s="80" t="s">
        <v>148</v>
      </c>
      <c r="C5" s="80"/>
      <c r="D5" s="80"/>
      <c r="E5" s="80" t="s">
        <v>148</v>
      </c>
      <c r="F5" s="80" t="s">
        <v>148</v>
      </c>
      <c r="G5" s="80"/>
      <c r="H5" s="80" t="s">
        <v>148</v>
      </c>
      <c r="I5" s="80"/>
      <c r="J5" s="80"/>
      <c r="K5" s="80" t="s">
        <v>148</v>
      </c>
      <c r="L5" s="80"/>
      <c r="M5" s="80" t="s">
        <v>148</v>
      </c>
      <c r="N5" s="107"/>
      <c r="O5" s="80"/>
      <c r="P5" s="80" t="s">
        <v>148</v>
      </c>
      <c r="Q5" s="111">
        <f t="shared" si="0"/>
        <v>7</v>
      </c>
    </row>
    <row r="6" spans="1:17" ht="15">
      <c r="A6" s="79" t="s">
        <v>15</v>
      </c>
      <c r="B6" s="80"/>
      <c r="C6" s="80"/>
      <c r="D6" s="80" t="s">
        <v>148</v>
      </c>
      <c r="E6" s="80" t="s">
        <v>148</v>
      </c>
      <c r="F6" s="80" t="s">
        <v>148</v>
      </c>
      <c r="G6" s="80"/>
      <c r="H6" s="80"/>
      <c r="I6" s="80" t="s">
        <v>148</v>
      </c>
      <c r="J6" s="80" t="s">
        <v>148</v>
      </c>
      <c r="K6" s="80"/>
      <c r="L6" s="80"/>
      <c r="M6" s="80" t="s">
        <v>148</v>
      </c>
      <c r="N6" s="80" t="s">
        <v>148</v>
      </c>
      <c r="O6" s="80"/>
      <c r="P6" s="80" t="s">
        <v>49</v>
      </c>
      <c r="Q6" s="111">
        <f t="shared" si="0"/>
        <v>7</v>
      </c>
    </row>
    <row r="7" spans="1:17" ht="15">
      <c r="A7" s="79" t="s">
        <v>16</v>
      </c>
      <c r="B7" s="80" t="s">
        <v>148</v>
      </c>
      <c r="C7" s="80" t="s">
        <v>148</v>
      </c>
      <c r="D7" s="80"/>
      <c r="E7" s="80"/>
      <c r="F7" s="80"/>
      <c r="G7" s="80" t="s">
        <v>148</v>
      </c>
      <c r="H7" s="80" t="s">
        <v>148</v>
      </c>
      <c r="I7" s="80"/>
      <c r="J7" s="80"/>
      <c r="K7" s="80" t="s">
        <v>148</v>
      </c>
      <c r="L7" s="80" t="s">
        <v>148</v>
      </c>
      <c r="M7" s="80"/>
      <c r="N7" s="107"/>
      <c r="O7" s="110" t="s">
        <v>148</v>
      </c>
      <c r="P7" s="80" t="s">
        <v>148</v>
      </c>
      <c r="Q7" s="111">
        <f t="shared" si="0"/>
        <v>8</v>
      </c>
    </row>
    <row r="8" spans="1:17" ht="15">
      <c r="A8" s="79" t="s">
        <v>4</v>
      </c>
      <c r="B8" s="80" t="s">
        <v>49</v>
      </c>
      <c r="C8" s="80" t="s">
        <v>148</v>
      </c>
      <c r="D8" s="80"/>
      <c r="E8" s="80"/>
      <c r="F8" s="80" t="s">
        <v>148</v>
      </c>
      <c r="G8" s="80"/>
      <c r="H8" s="80" t="s">
        <v>148</v>
      </c>
      <c r="I8" s="80" t="s">
        <v>148</v>
      </c>
      <c r="J8" s="80" t="s">
        <v>148</v>
      </c>
      <c r="K8" s="80"/>
      <c r="L8" s="80" t="s">
        <v>148</v>
      </c>
      <c r="M8" s="80"/>
      <c r="N8" s="80" t="s">
        <v>148</v>
      </c>
      <c r="O8" s="80"/>
      <c r="P8" s="80" t="s">
        <v>148</v>
      </c>
      <c r="Q8" s="111">
        <f t="shared" si="0"/>
        <v>8</v>
      </c>
    </row>
    <row r="9" spans="1:17" ht="15">
      <c r="A9" s="79" t="s">
        <v>36</v>
      </c>
      <c r="B9" s="80"/>
      <c r="C9" s="80" t="s">
        <v>148</v>
      </c>
      <c r="D9" s="80"/>
      <c r="E9" s="80"/>
      <c r="F9" s="80" t="s">
        <v>148</v>
      </c>
      <c r="G9" s="80" t="s">
        <v>148</v>
      </c>
      <c r="H9" s="80"/>
      <c r="I9" s="80"/>
      <c r="J9" s="80" t="s">
        <v>148</v>
      </c>
      <c r="K9" s="80" t="s">
        <v>148</v>
      </c>
      <c r="L9" s="80" t="s">
        <v>148</v>
      </c>
      <c r="M9" s="80"/>
      <c r="N9" s="80" t="s">
        <v>148</v>
      </c>
      <c r="O9" s="107"/>
      <c r="P9" s="80" t="s">
        <v>148</v>
      </c>
      <c r="Q9" s="111">
        <f t="shared" si="0"/>
        <v>8</v>
      </c>
    </row>
    <row r="10" spans="1:17" ht="15">
      <c r="A10" s="79" t="s">
        <v>37</v>
      </c>
      <c r="B10" s="80" t="s">
        <v>148</v>
      </c>
      <c r="C10" s="80"/>
      <c r="D10" s="80" t="s">
        <v>148</v>
      </c>
      <c r="E10" s="80" t="s">
        <v>148</v>
      </c>
      <c r="F10" s="80"/>
      <c r="G10" s="80"/>
      <c r="H10" s="80" t="s">
        <v>148</v>
      </c>
      <c r="I10" s="80" t="s">
        <v>148</v>
      </c>
      <c r="J10" s="80"/>
      <c r="K10" s="80"/>
      <c r="L10" s="80"/>
      <c r="M10" s="80" t="s">
        <v>148</v>
      </c>
      <c r="N10" s="107"/>
      <c r="O10" s="80" t="s">
        <v>148</v>
      </c>
      <c r="P10" s="107"/>
      <c r="Q10" s="111">
        <f t="shared" si="0"/>
        <v>7</v>
      </c>
    </row>
    <row r="11" spans="1:17" ht="15">
      <c r="A11" s="79" t="s">
        <v>17</v>
      </c>
      <c r="B11" s="80" t="s">
        <v>148</v>
      </c>
      <c r="C11" s="80"/>
      <c r="D11" s="80" t="s">
        <v>148</v>
      </c>
      <c r="E11" s="80" t="s">
        <v>148</v>
      </c>
      <c r="F11" s="80"/>
      <c r="G11" s="80" t="s">
        <v>148</v>
      </c>
      <c r="H11" s="80" t="s">
        <v>148</v>
      </c>
      <c r="I11" s="80"/>
      <c r="J11" s="80" t="s">
        <v>148</v>
      </c>
      <c r="K11" s="80" t="s">
        <v>148</v>
      </c>
      <c r="L11" s="80" t="s">
        <v>148</v>
      </c>
      <c r="M11" s="80"/>
      <c r="N11" s="80" t="s">
        <v>148</v>
      </c>
      <c r="O11" s="107"/>
      <c r="P11" s="107"/>
      <c r="Q11" s="111">
        <f t="shared" si="0"/>
        <v>9</v>
      </c>
    </row>
    <row r="12" spans="1:17" ht="15">
      <c r="A12" s="79" t="s">
        <v>2</v>
      </c>
      <c r="B12" s="80" t="s">
        <v>148</v>
      </c>
      <c r="C12" s="80"/>
      <c r="D12" s="80" t="s">
        <v>148</v>
      </c>
      <c r="E12" s="80"/>
      <c r="F12" s="80"/>
      <c r="G12" s="80" t="s">
        <v>148</v>
      </c>
      <c r="H12" s="80"/>
      <c r="I12" s="80" t="s">
        <v>148</v>
      </c>
      <c r="J12" s="80"/>
      <c r="K12" s="80"/>
      <c r="L12" s="80" t="s">
        <v>148</v>
      </c>
      <c r="M12" s="80"/>
      <c r="N12" s="80" t="s">
        <v>148</v>
      </c>
      <c r="O12" s="80" t="s">
        <v>148</v>
      </c>
      <c r="P12" s="80" t="s">
        <v>148</v>
      </c>
      <c r="Q12" s="111">
        <f t="shared" si="0"/>
        <v>8</v>
      </c>
    </row>
    <row r="13" spans="1:17" ht="15">
      <c r="A13" s="79" t="s">
        <v>38</v>
      </c>
      <c r="B13" s="80"/>
      <c r="C13" s="80" t="s">
        <v>148</v>
      </c>
      <c r="D13" s="80"/>
      <c r="E13" s="80"/>
      <c r="F13" s="80" t="s">
        <v>148</v>
      </c>
      <c r="G13" s="80" t="s">
        <v>148</v>
      </c>
      <c r="H13" s="80"/>
      <c r="I13" s="80" t="s">
        <v>148</v>
      </c>
      <c r="J13" s="80"/>
      <c r="K13" s="80" t="s">
        <v>148</v>
      </c>
      <c r="L13" s="80"/>
      <c r="M13" s="80"/>
      <c r="N13" s="80" t="s">
        <v>148</v>
      </c>
      <c r="O13" s="80" t="s">
        <v>148</v>
      </c>
      <c r="P13" s="112" t="s">
        <v>177</v>
      </c>
      <c r="Q13" s="111">
        <f t="shared" si="0"/>
        <v>7</v>
      </c>
    </row>
    <row r="14" spans="1:17" ht="15">
      <c r="A14" s="79" t="s">
        <v>39</v>
      </c>
      <c r="B14" s="80" t="s">
        <v>148</v>
      </c>
      <c r="C14" s="80"/>
      <c r="D14" s="80" t="s">
        <v>148</v>
      </c>
      <c r="E14" s="80" t="s">
        <v>148</v>
      </c>
      <c r="F14" s="80"/>
      <c r="G14" s="80"/>
      <c r="H14" s="80" t="s">
        <v>148</v>
      </c>
      <c r="I14" s="80"/>
      <c r="J14" s="80" t="s">
        <v>148</v>
      </c>
      <c r="L14" s="80" t="s">
        <v>148</v>
      </c>
      <c r="M14" s="80" t="s">
        <v>148</v>
      </c>
      <c r="N14" s="107"/>
      <c r="O14" s="107"/>
      <c r="P14" s="110" t="s">
        <v>148</v>
      </c>
      <c r="Q14" s="111">
        <f t="shared" si="0"/>
        <v>8</v>
      </c>
    </row>
    <row r="15" spans="1:17" ht="15">
      <c r="A15" s="79" t="s">
        <v>127</v>
      </c>
      <c r="B15" s="80"/>
      <c r="C15" s="80" t="s">
        <v>148</v>
      </c>
      <c r="D15" s="80" t="s">
        <v>148</v>
      </c>
      <c r="E15" s="80"/>
      <c r="F15" s="80" t="s">
        <v>148</v>
      </c>
      <c r="G15" s="80" t="s">
        <v>148</v>
      </c>
      <c r="H15" s="80"/>
      <c r="I15" s="80"/>
      <c r="J15" s="80" t="s">
        <v>148</v>
      </c>
      <c r="K15" s="80"/>
      <c r="L15" s="80"/>
      <c r="M15" s="80" t="s">
        <v>148</v>
      </c>
      <c r="N15" s="107"/>
      <c r="O15" s="80" t="s">
        <v>148</v>
      </c>
      <c r="P15" s="80"/>
      <c r="Q15" s="111">
        <f t="shared" si="0"/>
        <v>7</v>
      </c>
    </row>
    <row r="16" spans="1:17" ht="15">
      <c r="A16" s="79" t="s">
        <v>5</v>
      </c>
      <c r="B16" s="80"/>
      <c r="C16" s="80" t="s">
        <v>148</v>
      </c>
      <c r="D16" s="80"/>
      <c r="E16" s="80"/>
      <c r="F16" s="80"/>
      <c r="G16" s="80" t="s">
        <v>148</v>
      </c>
      <c r="H16" s="80"/>
      <c r="I16" s="80" t="s">
        <v>148</v>
      </c>
      <c r="J16" s="80"/>
      <c r="K16" s="80"/>
      <c r="L16" s="80" t="s">
        <v>148</v>
      </c>
      <c r="M16" s="80" t="s">
        <v>148</v>
      </c>
      <c r="N16" s="107"/>
      <c r="O16" s="80"/>
      <c r="P16" s="80" t="s">
        <v>148</v>
      </c>
      <c r="Q16" s="111">
        <f t="shared" si="0"/>
        <v>6</v>
      </c>
    </row>
    <row r="17" spans="1:17" ht="15">
      <c r="A17" s="79" t="s">
        <v>6</v>
      </c>
      <c r="B17" s="80"/>
      <c r="C17" s="80" t="s">
        <v>148</v>
      </c>
      <c r="D17" s="80"/>
      <c r="E17" s="80" t="s">
        <v>148</v>
      </c>
      <c r="F17" s="80"/>
      <c r="G17" s="80"/>
      <c r="H17" s="80" t="s">
        <v>148</v>
      </c>
      <c r="I17" s="112" t="s">
        <v>175</v>
      </c>
      <c r="J17" s="80" t="s">
        <v>148</v>
      </c>
      <c r="K17" s="80" t="s">
        <v>148</v>
      </c>
      <c r="L17" s="112" t="s">
        <v>175</v>
      </c>
      <c r="M17" s="80"/>
      <c r="N17" s="80" t="s">
        <v>148</v>
      </c>
      <c r="O17" s="80" t="s">
        <v>148</v>
      </c>
      <c r="P17" s="107"/>
      <c r="Q17" s="111">
        <f t="shared" si="0"/>
        <v>7</v>
      </c>
    </row>
    <row r="18" spans="1:17" ht="15">
      <c r="A18" s="79" t="s">
        <v>128</v>
      </c>
      <c r="B18" s="80" t="s">
        <v>148</v>
      </c>
      <c r="C18" s="80"/>
      <c r="D18" s="80" t="s">
        <v>148</v>
      </c>
      <c r="E18" s="80" t="s">
        <v>148</v>
      </c>
      <c r="F18" s="80" t="s">
        <v>148</v>
      </c>
      <c r="G18" s="112" t="s">
        <v>175</v>
      </c>
      <c r="H18" s="80"/>
      <c r="I18" s="80" t="s">
        <v>148</v>
      </c>
      <c r="J18" s="80"/>
      <c r="K18" s="80" t="s">
        <v>148</v>
      </c>
      <c r="L18" s="107"/>
      <c r="M18" s="110" t="s">
        <v>148</v>
      </c>
      <c r="N18" s="107"/>
      <c r="O18" s="80" t="s">
        <v>148</v>
      </c>
      <c r="P18" s="107"/>
      <c r="Q18" s="111">
        <f t="shared" si="0"/>
        <v>8</v>
      </c>
    </row>
    <row r="19" spans="1:12" s="30" customFormat="1" ht="15">
      <c r="A19" s="82"/>
      <c r="B19" s="87"/>
      <c r="C19" s="87"/>
      <c r="D19" s="87"/>
      <c r="E19" s="87"/>
      <c r="F19" s="87"/>
      <c r="G19" s="87"/>
      <c r="H19" s="87"/>
      <c r="I19" s="87"/>
      <c r="L19" s="87"/>
    </row>
    <row r="20" spans="1:9" s="30" customFormat="1" ht="15">
      <c r="A20" s="82"/>
      <c r="B20" s="87"/>
      <c r="C20" s="87"/>
      <c r="D20" s="87"/>
      <c r="E20" s="87"/>
      <c r="F20" s="87"/>
      <c r="G20" s="87"/>
      <c r="H20" s="87"/>
      <c r="I20" s="87"/>
    </row>
    <row r="21" ht="90">
      <c r="A21" s="82" t="s">
        <v>178</v>
      </c>
    </row>
    <row r="23" ht="12.75">
      <c r="A23" s="114" t="s">
        <v>180</v>
      </c>
    </row>
    <row r="24" spans="1:2" ht="15">
      <c r="A24" s="83"/>
      <c r="B24" s="81"/>
    </row>
    <row r="26" ht="15">
      <c r="A26" s="82"/>
    </row>
    <row r="27" ht="15">
      <c r="A27" s="82"/>
    </row>
    <row r="28" ht="15">
      <c r="A28" s="82"/>
    </row>
    <row r="29" ht="15">
      <c r="A29" s="82"/>
    </row>
    <row r="30" ht="15">
      <c r="A30" s="82"/>
    </row>
    <row r="31" ht="15">
      <c r="A31" s="82"/>
    </row>
    <row r="32" ht="15">
      <c r="A32" s="82"/>
    </row>
    <row r="33" ht="15">
      <c r="A33" s="82"/>
    </row>
    <row r="34" ht="15">
      <c r="A34" s="82"/>
    </row>
    <row r="35" ht="15">
      <c r="A35" s="82"/>
    </row>
    <row r="36" ht="15">
      <c r="A36" s="82"/>
    </row>
    <row r="37" ht="15">
      <c r="A37" s="82"/>
    </row>
    <row r="38" ht="15">
      <c r="A38" s="82"/>
    </row>
    <row r="39" ht="15">
      <c r="A39" s="82"/>
    </row>
    <row r="40" ht="15">
      <c r="A40" s="82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 topLeftCell="A1">
      <selection activeCell="J44" sqref="J44"/>
    </sheetView>
  </sheetViews>
  <sheetFormatPr defaultColWidth="9.140625" defaultRowHeight="12.75"/>
  <cols>
    <col min="1" max="1" width="36.140625" style="0" customWidth="1"/>
    <col min="2" max="8" width="9.140625" style="75" customWidth="1"/>
    <col min="9" max="11" width="10.421875" style="75" bestFit="1" customWidth="1"/>
    <col min="12" max="12" width="11.00390625" style="0" customWidth="1"/>
  </cols>
  <sheetData>
    <row r="1" spans="1:11" ht="30">
      <c r="A1" s="76" t="s">
        <v>244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s="75" customFormat="1" ht="18.75" customHeight="1">
      <c r="A2" s="77" t="s">
        <v>8</v>
      </c>
      <c r="B2" s="78">
        <v>2002</v>
      </c>
      <c r="C2" s="78">
        <v>2003</v>
      </c>
      <c r="D2" s="78">
        <v>2004</v>
      </c>
      <c r="E2" s="78">
        <v>2005</v>
      </c>
      <c r="F2" s="78">
        <v>2006</v>
      </c>
      <c r="G2" s="78">
        <v>2007</v>
      </c>
      <c r="H2" s="78">
        <v>2008</v>
      </c>
      <c r="I2" s="78">
        <v>2009</v>
      </c>
      <c r="J2" s="78">
        <v>2010</v>
      </c>
      <c r="K2" s="78">
        <v>2011</v>
      </c>
      <c r="L2" s="75" t="s">
        <v>246</v>
      </c>
    </row>
    <row r="3" spans="1:12" ht="15">
      <c r="A3" s="79" t="s">
        <v>3</v>
      </c>
      <c r="B3" s="80">
        <v>10</v>
      </c>
      <c r="C3" s="80">
        <v>10</v>
      </c>
      <c r="D3" s="80">
        <v>8</v>
      </c>
      <c r="E3" s="80">
        <v>5</v>
      </c>
      <c r="F3" s="80">
        <v>12</v>
      </c>
      <c r="G3" s="80">
        <v>8</v>
      </c>
      <c r="H3" s="80">
        <v>11</v>
      </c>
      <c r="I3" s="80">
        <v>7</v>
      </c>
      <c r="J3" s="80">
        <v>8</v>
      </c>
      <c r="K3" s="80">
        <v>8</v>
      </c>
      <c r="L3" s="205">
        <f>SUM(B3:K3)/10</f>
        <v>8.7</v>
      </c>
    </row>
    <row r="4" spans="1:12" ht="15">
      <c r="A4" s="79" t="s">
        <v>0</v>
      </c>
      <c r="B4" s="80">
        <v>14</v>
      </c>
      <c r="C4" s="80">
        <v>3</v>
      </c>
      <c r="D4" s="80">
        <v>2</v>
      </c>
      <c r="E4" s="80">
        <v>4</v>
      </c>
      <c r="F4" s="80">
        <v>8</v>
      </c>
      <c r="G4" s="80">
        <v>5</v>
      </c>
      <c r="H4" s="80">
        <v>2</v>
      </c>
      <c r="I4" s="80">
        <v>3</v>
      </c>
      <c r="J4" s="80">
        <v>2</v>
      </c>
      <c r="K4" s="80">
        <v>1</v>
      </c>
      <c r="L4" s="205">
        <f aca="true" t="shared" si="0" ref="L4:L16">SUM(B4:K4)/10</f>
        <v>4.4</v>
      </c>
    </row>
    <row r="5" spans="1:12" ht="15">
      <c r="A5" s="79" t="s">
        <v>1</v>
      </c>
      <c r="B5" s="80">
        <v>9</v>
      </c>
      <c r="C5" s="80">
        <v>7</v>
      </c>
      <c r="D5" s="80">
        <v>4</v>
      </c>
      <c r="E5" s="80">
        <v>8</v>
      </c>
      <c r="F5" s="80">
        <v>3</v>
      </c>
      <c r="G5" s="80">
        <v>7</v>
      </c>
      <c r="H5" s="80">
        <v>5</v>
      </c>
      <c r="I5" s="80">
        <v>2</v>
      </c>
      <c r="J5" s="80">
        <v>10</v>
      </c>
      <c r="K5" s="80">
        <v>6</v>
      </c>
      <c r="L5" s="205">
        <f t="shared" si="0"/>
        <v>6.1</v>
      </c>
    </row>
    <row r="6" spans="1:12" ht="15">
      <c r="A6" s="79" t="s">
        <v>15</v>
      </c>
      <c r="B6" s="80">
        <v>7</v>
      </c>
      <c r="C6" s="80">
        <v>11</v>
      </c>
      <c r="D6" s="80">
        <v>5</v>
      </c>
      <c r="E6" s="80">
        <v>9</v>
      </c>
      <c r="F6" s="80">
        <v>6</v>
      </c>
      <c r="G6" s="80">
        <v>2</v>
      </c>
      <c r="H6" s="80">
        <v>7</v>
      </c>
      <c r="I6" s="80">
        <v>8</v>
      </c>
      <c r="J6" s="80">
        <v>7</v>
      </c>
      <c r="K6" s="80">
        <v>7</v>
      </c>
      <c r="L6" s="205">
        <f t="shared" si="0"/>
        <v>6.9</v>
      </c>
    </row>
    <row r="7" spans="1:12" ht="15">
      <c r="A7" s="79" t="s">
        <v>16</v>
      </c>
      <c r="B7" s="80">
        <v>13</v>
      </c>
      <c r="C7" s="80">
        <v>1</v>
      </c>
      <c r="D7" s="80">
        <v>14</v>
      </c>
      <c r="E7" s="80">
        <v>10</v>
      </c>
      <c r="F7" s="80">
        <v>13</v>
      </c>
      <c r="G7" s="80">
        <v>11</v>
      </c>
      <c r="H7" s="80">
        <v>10</v>
      </c>
      <c r="I7" s="80">
        <v>13</v>
      </c>
      <c r="J7" s="80">
        <v>14</v>
      </c>
      <c r="K7" s="80">
        <v>9</v>
      </c>
      <c r="L7" s="205">
        <f t="shared" si="0"/>
        <v>10.8</v>
      </c>
    </row>
    <row r="8" spans="1:12" ht="15">
      <c r="A8" s="79" t="s">
        <v>4</v>
      </c>
      <c r="B8" s="80">
        <v>1</v>
      </c>
      <c r="C8" s="80">
        <v>6</v>
      </c>
      <c r="D8" s="80">
        <v>13</v>
      </c>
      <c r="E8" s="80">
        <v>13</v>
      </c>
      <c r="F8" s="80">
        <v>4</v>
      </c>
      <c r="G8" s="80">
        <v>12</v>
      </c>
      <c r="H8" s="80">
        <v>8</v>
      </c>
      <c r="I8" s="80">
        <v>9</v>
      </c>
      <c r="J8" s="80">
        <v>11</v>
      </c>
      <c r="K8" s="80">
        <v>11</v>
      </c>
      <c r="L8" s="205">
        <f t="shared" si="0"/>
        <v>8.8</v>
      </c>
    </row>
    <row r="9" spans="1:12" ht="15">
      <c r="A9" s="79" t="s">
        <v>126</v>
      </c>
      <c r="B9" s="80">
        <v>6</v>
      </c>
      <c r="C9" s="80">
        <v>13</v>
      </c>
      <c r="D9" s="80">
        <v>12</v>
      </c>
      <c r="E9" s="80">
        <v>11</v>
      </c>
      <c r="F9" s="80">
        <v>5</v>
      </c>
      <c r="G9" s="80">
        <v>4</v>
      </c>
      <c r="H9" s="80" t="s">
        <v>35</v>
      </c>
      <c r="I9" s="80" t="s">
        <v>35</v>
      </c>
      <c r="J9" s="80"/>
      <c r="K9" s="80"/>
      <c r="L9" s="205">
        <f>SUM(B9:K9)/5</f>
        <v>10.2</v>
      </c>
    </row>
    <row r="10" spans="1:12" ht="15">
      <c r="A10" s="79" t="s">
        <v>36</v>
      </c>
      <c r="B10" s="80">
        <v>12</v>
      </c>
      <c r="C10" s="80">
        <v>12</v>
      </c>
      <c r="D10" s="80">
        <v>16</v>
      </c>
      <c r="E10" s="80">
        <v>2</v>
      </c>
      <c r="F10" s="80">
        <v>11</v>
      </c>
      <c r="G10" s="80">
        <v>3</v>
      </c>
      <c r="H10" s="80">
        <v>3</v>
      </c>
      <c r="I10" s="80">
        <v>4</v>
      </c>
      <c r="J10" s="80">
        <v>3</v>
      </c>
      <c r="K10" s="80">
        <v>4</v>
      </c>
      <c r="L10" s="205">
        <f t="shared" si="0"/>
        <v>7</v>
      </c>
    </row>
    <row r="11" spans="1:12" ht="15">
      <c r="A11" s="79" t="s">
        <v>37</v>
      </c>
      <c r="B11" s="80" t="s">
        <v>35</v>
      </c>
      <c r="C11" s="80" t="s">
        <v>35</v>
      </c>
      <c r="D11" s="80" t="s">
        <v>35</v>
      </c>
      <c r="E11" s="80" t="s">
        <v>35</v>
      </c>
      <c r="F11" s="80" t="s">
        <v>35</v>
      </c>
      <c r="G11" s="80" t="s">
        <v>35</v>
      </c>
      <c r="H11" s="80" t="s">
        <v>35</v>
      </c>
      <c r="I11" s="80">
        <v>10</v>
      </c>
      <c r="J11" s="80">
        <v>12</v>
      </c>
      <c r="K11" s="80">
        <v>12</v>
      </c>
      <c r="L11" s="205">
        <f>SUM(B11:K11)/3</f>
        <v>11.333333333333334</v>
      </c>
    </row>
    <row r="12" spans="1:12" ht="15">
      <c r="A12" s="79" t="s">
        <v>17</v>
      </c>
      <c r="B12" s="80">
        <v>3</v>
      </c>
      <c r="C12" s="80">
        <v>2</v>
      </c>
      <c r="D12" s="80">
        <v>9</v>
      </c>
      <c r="E12" s="80">
        <v>12</v>
      </c>
      <c r="F12" s="80">
        <v>7</v>
      </c>
      <c r="G12" s="80">
        <v>13</v>
      </c>
      <c r="H12" s="80">
        <v>6</v>
      </c>
      <c r="I12" s="80">
        <v>11</v>
      </c>
      <c r="J12" s="80">
        <v>9</v>
      </c>
      <c r="K12" s="80">
        <v>13</v>
      </c>
      <c r="L12" s="205">
        <f t="shared" si="0"/>
        <v>8.5</v>
      </c>
    </row>
    <row r="13" spans="1:12" ht="15">
      <c r="A13" s="79" t="s">
        <v>125</v>
      </c>
      <c r="B13" s="80">
        <v>2</v>
      </c>
      <c r="C13" s="80">
        <v>8</v>
      </c>
      <c r="D13" s="80">
        <v>3</v>
      </c>
      <c r="E13" s="80">
        <v>15</v>
      </c>
      <c r="F13" s="80" t="s">
        <v>35</v>
      </c>
      <c r="G13" s="80" t="s">
        <v>35</v>
      </c>
      <c r="H13" s="80" t="s">
        <v>35</v>
      </c>
      <c r="I13" s="80" t="s">
        <v>35</v>
      </c>
      <c r="J13" s="80"/>
      <c r="K13" s="80"/>
      <c r="L13" s="205">
        <f>SUM(B13:K13)/4</f>
        <v>7</v>
      </c>
    </row>
    <row r="14" spans="1:12" ht="15">
      <c r="A14" s="79" t="s">
        <v>2</v>
      </c>
      <c r="B14" s="80">
        <v>4</v>
      </c>
      <c r="C14" s="80">
        <v>5</v>
      </c>
      <c r="D14" s="80">
        <v>1</v>
      </c>
      <c r="E14" s="80">
        <v>3</v>
      </c>
      <c r="F14" s="80">
        <v>9</v>
      </c>
      <c r="G14" s="80">
        <v>10</v>
      </c>
      <c r="H14" s="80">
        <v>12</v>
      </c>
      <c r="I14" s="80">
        <v>14</v>
      </c>
      <c r="J14" s="80">
        <v>13</v>
      </c>
      <c r="K14" s="80">
        <v>14</v>
      </c>
      <c r="L14" s="205">
        <f t="shared" si="0"/>
        <v>8.5</v>
      </c>
    </row>
    <row r="15" spans="1:12" ht="15">
      <c r="A15" s="79" t="s">
        <v>5</v>
      </c>
      <c r="B15" s="80">
        <v>5</v>
      </c>
      <c r="C15" s="80">
        <v>4</v>
      </c>
      <c r="D15" s="80">
        <v>6</v>
      </c>
      <c r="E15" s="80">
        <v>6</v>
      </c>
      <c r="F15" s="80">
        <v>2</v>
      </c>
      <c r="G15" s="80">
        <v>9</v>
      </c>
      <c r="H15" s="80">
        <v>4</v>
      </c>
      <c r="I15" s="80">
        <v>5</v>
      </c>
      <c r="J15" s="80">
        <v>6</v>
      </c>
      <c r="K15" s="80">
        <v>5</v>
      </c>
      <c r="L15" s="205">
        <f t="shared" si="0"/>
        <v>5.2</v>
      </c>
    </row>
    <row r="16" spans="1:12" ht="15">
      <c r="A16" s="79" t="s">
        <v>6</v>
      </c>
      <c r="B16" s="80">
        <v>8</v>
      </c>
      <c r="C16" s="80">
        <v>14</v>
      </c>
      <c r="D16" s="80">
        <v>15</v>
      </c>
      <c r="E16" s="80">
        <v>14</v>
      </c>
      <c r="F16" s="80">
        <v>10</v>
      </c>
      <c r="G16" s="80">
        <v>6</v>
      </c>
      <c r="H16" s="80">
        <v>9</v>
      </c>
      <c r="I16" s="80">
        <v>6</v>
      </c>
      <c r="J16" s="80">
        <v>5</v>
      </c>
      <c r="K16" s="80">
        <v>10</v>
      </c>
      <c r="L16" s="205">
        <f t="shared" si="0"/>
        <v>9.7</v>
      </c>
    </row>
    <row r="17" spans="1:12" ht="15">
      <c r="A17" s="79" t="s">
        <v>128</v>
      </c>
      <c r="B17" s="80">
        <v>15</v>
      </c>
      <c r="C17" s="80">
        <v>15</v>
      </c>
      <c r="D17" s="80">
        <v>11</v>
      </c>
      <c r="E17" s="80">
        <v>7</v>
      </c>
      <c r="F17" s="80">
        <v>14</v>
      </c>
      <c r="G17" s="80" t="s">
        <v>35</v>
      </c>
      <c r="H17" s="80" t="s">
        <v>35</v>
      </c>
      <c r="I17" s="80" t="s">
        <v>35</v>
      </c>
      <c r="J17" s="80"/>
      <c r="K17" s="80">
        <v>3</v>
      </c>
      <c r="L17" s="205">
        <f>SUM(B17:K17)/6</f>
        <v>10.833333333333334</v>
      </c>
    </row>
    <row r="18" spans="1:12" ht="15">
      <c r="A18" s="79" t="s">
        <v>127</v>
      </c>
      <c r="B18" s="80">
        <v>11</v>
      </c>
      <c r="C18" s="80">
        <v>9</v>
      </c>
      <c r="D18" s="80">
        <v>10</v>
      </c>
      <c r="E18" s="80" t="s">
        <v>35</v>
      </c>
      <c r="F18" s="80" t="s">
        <v>35</v>
      </c>
      <c r="G18" s="80" t="s">
        <v>35</v>
      </c>
      <c r="H18" s="80" t="s">
        <v>35</v>
      </c>
      <c r="I18" s="80" t="s">
        <v>35</v>
      </c>
      <c r="J18" s="80"/>
      <c r="K18" s="80">
        <v>15</v>
      </c>
      <c r="L18" s="205">
        <f>SUM(B18:K18)/4</f>
        <v>11.25</v>
      </c>
    </row>
    <row r="19" spans="1:12" ht="15">
      <c r="A19" s="79" t="s">
        <v>38</v>
      </c>
      <c r="B19" s="80" t="s">
        <v>35</v>
      </c>
      <c r="C19" s="80"/>
      <c r="D19" s="80">
        <v>7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  <c r="K19" s="80"/>
      <c r="L19" s="205">
        <f>SUM(B19:K19)/7</f>
        <v>1.8571428571428572</v>
      </c>
    </row>
    <row r="20" spans="1:12" ht="15">
      <c r="A20" s="79" t="s">
        <v>39</v>
      </c>
      <c r="B20" s="80" t="s">
        <v>35</v>
      </c>
      <c r="C20" s="80" t="s">
        <v>35</v>
      </c>
      <c r="D20" s="80" t="s">
        <v>35</v>
      </c>
      <c r="E20" s="80" t="s">
        <v>35</v>
      </c>
      <c r="F20" s="80" t="s">
        <v>35</v>
      </c>
      <c r="G20" s="80" t="s">
        <v>35</v>
      </c>
      <c r="H20" s="80" t="s">
        <v>35</v>
      </c>
      <c r="I20" s="80">
        <v>12</v>
      </c>
      <c r="J20" s="80">
        <v>4</v>
      </c>
      <c r="K20" s="80">
        <v>2</v>
      </c>
      <c r="L20" s="205">
        <f>SUM(B20:K20)/3</f>
        <v>6</v>
      </c>
    </row>
    <row r="23" spans="10:16" ht="12.75">
      <c r="J23" s="117"/>
      <c r="K23" s="117"/>
      <c r="L23" s="1"/>
      <c r="M23" s="1"/>
      <c r="N23" s="1"/>
      <c r="O23" s="1"/>
      <c r="P23" s="1"/>
    </row>
    <row r="24" spans="1:18" ht="30">
      <c r="A24" s="83" t="s">
        <v>247</v>
      </c>
      <c r="B24" s="81"/>
      <c r="I24" s="52"/>
      <c r="J24" s="118"/>
      <c r="K24" s="118"/>
      <c r="L24" s="119"/>
      <c r="M24" s="119"/>
      <c r="N24" s="119"/>
      <c r="O24" s="119"/>
      <c r="P24" s="119"/>
      <c r="Q24" s="30"/>
      <c r="R24" s="30"/>
    </row>
    <row r="25" spans="9:18" ht="12.75">
      <c r="I25" s="52"/>
      <c r="J25" s="120"/>
      <c r="K25" s="120"/>
      <c r="L25" s="121"/>
      <c r="M25" s="121"/>
      <c r="N25" s="121"/>
      <c r="O25" s="121"/>
      <c r="P25" s="121"/>
      <c r="Q25" s="30"/>
      <c r="R25" s="30"/>
    </row>
    <row r="26" spans="1:18" ht="15">
      <c r="A26" s="82" t="s">
        <v>135</v>
      </c>
      <c r="B26" s="75">
        <v>14</v>
      </c>
      <c r="I26" s="52"/>
      <c r="J26" s="120"/>
      <c r="K26" s="120"/>
      <c r="L26" s="121"/>
      <c r="M26" s="121"/>
      <c r="N26" s="121"/>
      <c r="O26" s="121"/>
      <c r="P26" s="121"/>
      <c r="Q26" s="30"/>
      <c r="R26" s="30"/>
    </row>
    <row r="27" spans="1:18" ht="15">
      <c r="A27" s="82" t="s">
        <v>15</v>
      </c>
      <c r="B27" s="75">
        <v>8</v>
      </c>
      <c r="I27" s="52"/>
      <c r="J27" s="120"/>
      <c r="K27" s="120"/>
      <c r="L27" s="121"/>
      <c r="M27" s="121"/>
      <c r="N27" s="121"/>
      <c r="O27" s="121"/>
      <c r="P27" s="121"/>
      <c r="Q27" s="30"/>
      <c r="R27" s="30"/>
    </row>
    <row r="28" spans="1:18" ht="15">
      <c r="A28" s="82" t="s">
        <v>5</v>
      </c>
      <c r="B28" s="75">
        <v>7</v>
      </c>
      <c r="I28" s="52"/>
      <c r="J28" s="120"/>
      <c r="K28" s="120"/>
      <c r="L28" s="121"/>
      <c r="M28" s="121"/>
      <c r="N28" s="121"/>
      <c r="O28" s="121"/>
      <c r="P28" s="121"/>
      <c r="Q28" s="30"/>
      <c r="R28" s="30"/>
    </row>
    <row r="29" spans="1:18" ht="30">
      <c r="A29" s="82" t="s">
        <v>134</v>
      </c>
      <c r="B29" s="75">
        <v>6</v>
      </c>
      <c r="I29" s="52"/>
      <c r="J29" s="120"/>
      <c r="K29" s="120"/>
      <c r="L29" s="121"/>
      <c r="M29" s="121"/>
      <c r="N29" s="121"/>
      <c r="O29" s="121"/>
      <c r="P29" s="121"/>
      <c r="Q29" s="30"/>
      <c r="R29" s="30"/>
    </row>
    <row r="30" spans="1:18" ht="15">
      <c r="A30" s="82" t="s">
        <v>130</v>
      </c>
      <c r="B30" s="75">
        <v>6</v>
      </c>
      <c r="I30" s="52"/>
      <c r="J30" s="122"/>
      <c r="K30" s="122"/>
      <c r="L30" s="119"/>
      <c r="M30" s="119"/>
      <c r="N30" s="119"/>
      <c r="O30" s="119"/>
      <c r="P30" s="119"/>
      <c r="Q30" s="30"/>
      <c r="R30" s="30"/>
    </row>
    <row r="31" spans="1:18" ht="15">
      <c r="A31" s="82" t="s">
        <v>17</v>
      </c>
      <c r="B31" s="75">
        <v>5</v>
      </c>
      <c r="I31" s="52"/>
      <c r="J31" s="120"/>
      <c r="K31" s="120"/>
      <c r="L31" s="121"/>
      <c r="M31" s="121"/>
      <c r="N31" s="121"/>
      <c r="O31" s="121"/>
      <c r="P31" s="121"/>
      <c r="Q31" s="30"/>
      <c r="R31" s="30"/>
    </row>
    <row r="32" spans="1:18" ht="15">
      <c r="A32" s="82" t="s">
        <v>131</v>
      </c>
      <c r="B32" s="75">
        <v>3</v>
      </c>
      <c r="I32" s="52"/>
      <c r="J32" s="118"/>
      <c r="K32" s="118"/>
      <c r="L32" s="119"/>
      <c r="M32" s="119"/>
      <c r="N32" s="119"/>
      <c r="O32" s="119"/>
      <c r="P32" s="119"/>
      <c r="Q32" s="30"/>
      <c r="R32" s="30"/>
    </row>
    <row r="33" spans="1:18" ht="15">
      <c r="A33" s="82" t="s">
        <v>129</v>
      </c>
      <c r="B33" s="75">
        <v>2</v>
      </c>
      <c r="I33" s="52"/>
      <c r="J33" s="120"/>
      <c r="K33" s="120"/>
      <c r="L33" s="121"/>
      <c r="M33" s="121"/>
      <c r="N33" s="121"/>
      <c r="O33" s="121"/>
      <c r="P33" s="121"/>
      <c r="Q33" s="30"/>
      <c r="R33" s="30"/>
    </row>
    <row r="34" spans="1:18" ht="15">
      <c r="A34" s="82" t="s">
        <v>0</v>
      </c>
      <c r="B34" s="75">
        <v>2</v>
      </c>
      <c r="I34" s="52"/>
      <c r="J34" s="120"/>
      <c r="K34" s="120"/>
      <c r="L34" s="121"/>
      <c r="M34" s="121"/>
      <c r="N34" s="121"/>
      <c r="O34" s="121"/>
      <c r="P34" s="121"/>
      <c r="Q34" s="30"/>
      <c r="R34" s="30"/>
    </row>
    <row r="35" spans="1:18" ht="15">
      <c r="A35" s="82" t="s">
        <v>2</v>
      </c>
      <c r="B35" s="75">
        <v>1</v>
      </c>
      <c r="I35" s="52"/>
      <c r="J35" s="120"/>
      <c r="K35" s="120"/>
      <c r="L35" s="121"/>
      <c r="M35" s="121"/>
      <c r="N35" s="121"/>
      <c r="O35" s="121"/>
      <c r="P35" s="121"/>
      <c r="Q35" s="30"/>
      <c r="R35" s="30"/>
    </row>
    <row r="36" spans="1:18" ht="15">
      <c r="A36" s="82" t="s">
        <v>16</v>
      </c>
      <c r="B36" s="75">
        <v>1</v>
      </c>
      <c r="I36" s="52"/>
      <c r="J36" s="122"/>
      <c r="K36" s="122"/>
      <c r="L36" s="119"/>
      <c r="M36" s="119"/>
      <c r="N36" s="119"/>
      <c r="O36" s="119"/>
      <c r="P36" s="119"/>
      <c r="Q36" s="30"/>
      <c r="R36" s="30"/>
    </row>
    <row r="37" spans="1:18" ht="15">
      <c r="A37" s="82" t="s">
        <v>4</v>
      </c>
      <c r="B37" s="75">
        <v>1</v>
      </c>
      <c r="I37" s="52"/>
      <c r="J37" s="122"/>
      <c r="K37" s="122"/>
      <c r="L37" s="119"/>
      <c r="M37" s="119"/>
      <c r="N37" s="119"/>
      <c r="O37" s="119"/>
      <c r="P37" s="119"/>
      <c r="Q37" s="30"/>
      <c r="R37" s="30"/>
    </row>
    <row r="38" spans="1:18" ht="15">
      <c r="A38" s="82" t="s">
        <v>125</v>
      </c>
      <c r="B38" s="75">
        <v>1</v>
      </c>
      <c r="I38" s="52"/>
      <c r="J38" s="84"/>
      <c r="K38" s="84"/>
      <c r="L38" s="2"/>
      <c r="M38" s="2"/>
      <c r="N38" s="2"/>
      <c r="O38" s="2"/>
      <c r="P38" s="2"/>
      <c r="Q38" s="30"/>
      <c r="R38" s="30"/>
    </row>
    <row r="39" spans="1:18" ht="15">
      <c r="A39" s="82" t="s">
        <v>133</v>
      </c>
      <c r="B39" s="75">
        <v>1</v>
      </c>
      <c r="I39" s="52"/>
      <c r="J39" s="84"/>
      <c r="K39" s="84"/>
      <c r="L39" s="2"/>
      <c r="M39" s="2"/>
      <c r="N39" s="2"/>
      <c r="O39" s="2"/>
      <c r="P39" s="2"/>
      <c r="Q39" s="30"/>
      <c r="R39" s="30"/>
    </row>
    <row r="40" spans="1:16" ht="15">
      <c r="A40" s="82" t="s">
        <v>132</v>
      </c>
      <c r="B40" s="75">
        <v>1</v>
      </c>
      <c r="J40" s="117"/>
      <c r="K40" s="117"/>
      <c r="L40" s="1"/>
      <c r="M40" s="1"/>
      <c r="N40" s="1"/>
      <c r="O40" s="1"/>
      <c r="P4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7" sqref="B17"/>
    </sheetView>
  </sheetViews>
  <sheetFormatPr defaultColWidth="9.140625" defaultRowHeight="12.75"/>
  <cols>
    <col min="1" max="1" width="11.140625" style="0" customWidth="1"/>
    <col min="2" max="2" width="26.8515625" style="0" customWidth="1"/>
    <col min="4" max="4" width="2.28125" style="0" customWidth="1"/>
    <col min="5" max="5" width="10.28125" style="0" bestFit="1" customWidth="1"/>
    <col min="6" max="6" width="23.8515625" style="0" bestFit="1" customWidth="1"/>
    <col min="7" max="7" width="9.7109375" style="0" customWidth="1"/>
  </cols>
  <sheetData>
    <row r="1" spans="1:5" ht="14.25" customHeight="1">
      <c r="A1" s="114" t="s">
        <v>169</v>
      </c>
      <c r="E1" s="114" t="s">
        <v>173</v>
      </c>
    </row>
    <row r="2" spans="1:7" s="75" customFormat="1" ht="14.25" customHeight="1">
      <c r="A2" s="75" t="s">
        <v>260</v>
      </c>
      <c r="C2" s="75" t="s">
        <v>262</v>
      </c>
      <c r="E2" s="75" t="s">
        <v>261</v>
      </c>
      <c r="G2" s="75" t="s">
        <v>262</v>
      </c>
    </row>
    <row r="3" spans="1:5" ht="12.75">
      <c r="A3" s="197">
        <v>40785</v>
      </c>
      <c r="E3" s="197">
        <v>40786</v>
      </c>
    </row>
    <row r="4" spans="1:7" ht="12.75">
      <c r="A4" s="197">
        <v>40792</v>
      </c>
      <c r="B4" t="s">
        <v>170</v>
      </c>
      <c r="C4">
        <v>1</v>
      </c>
      <c r="E4" s="197">
        <v>40793</v>
      </c>
      <c r="F4" t="s">
        <v>170</v>
      </c>
      <c r="G4">
        <v>1</v>
      </c>
    </row>
    <row r="5" spans="1:7" ht="12.75">
      <c r="A5" s="197">
        <v>40799</v>
      </c>
      <c r="B5" t="s">
        <v>170</v>
      </c>
      <c r="C5">
        <v>2</v>
      </c>
      <c r="E5" s="197">
        <v>40800</v>
      </c>
      <c r="F5" t="s">
        <v>170</v>
      </c>
      <c r="G5">
        <v>2</v>
      </c>
    </row>
    <row r="6" spans="1:7" ht="12.75">
      <c r="A6" s="197">
        <v>40806</v>
      </c>
      <c r="B6" t="s">
        <v>170</v>
      </c>
      <c r="C6">
        <v>3</v>
      </c>
      <c r="E6" s="197">
        <v>40807</v>
      </c>
      <c r="F6" t="s">
        <v>170</v>
      </c>
      <c r="G6">
        <v>3</v>
      </c>
    </row>
    <row r="7" spans="1:7" ht="12.75">
      <c r="A7" s="197">
        <v>40813</v>
      </c>
      <c r="B7" t="s">
        <v>170</v>
      </c>
      <c r="C7">
        <v>4</v>
      </c>
      <c r="E7" s="197">
        <v>40814</v>
      </c>
      <c r="F7" t="s">
        <v>170</v>
      </c>
      <c r="G7">
        <v>4</v>
      </c>
    </row>
    <row r="8" spans="1:7" ht="12.75">
      <c r="A8" s="197">
        <v>40820</v>
      </c>
      <c r="B8" t="s">
        <v>170</v>
      </c>
      <c r="C8">
        <v>5</v>
      </c>
      <c r="E8" s="197">
        <v>40821</v>
      </c>
      <c r="F8" t="s">
        <v>170</v>
      </c>
      <c r="G8">
        <v>5</v>
      </c>
    </row>
    <row r="9" spans="1:7" ht="12.75">
      <c r="A9" s="197">
        <v>40827</v>
      </c>
      <c r="B9" t="s">
        <v>170</v>
      </c>
      <c r="C9">
        <v>6</v>
      </c>
      <c r="E9" s="197">
        <v>40828</v>
      </c>
      <c r="F9" t="s">
        <v>170</v>
      </c>
      <c r="G9">
        <v>6</v>
      </c>
    </row>
    <row r="10" spans="1:7" ht="12.75">
      <c r="A10" s="197">
        <v>40834</v>
      </c>
      <c r="B10" t="s">
        <v>170</v>
      </c>
      <c r="C10">
        <v>7</v>
      </c>
      <c r="E10" s="197">
        <v>40835</v>
      </c>
      <c r="F10" t="s">
        <v>170</v>
      </c>
      <c r="G10">
        <v>7</v>
      </c>
    </row>
    <row r="11" spans="1:7" ht="12.75">
      <c r="A11" s="197">
        <v>40841</v>
      </c>
      <c r="B11" t="s">
        <v>170</v>
      </c>
      <c r="C11">
        <v>8</v>
      </c>
      <c r="E11" s="197">
        <v>40842</v>
      </c>
      <c r="F11" t="s">
        <v>170</v>
      </c>
      <c r="G11">
        <v>8</v>
      </c>
    </row>
    <row r="12" spans="1:7" ht="12.75">
      <c r="A12" s="197">
        <v>40848</v>
      </c>
      <c r="B12" t="s">
        <v>170</v>
      </c>
      <c r="C12">
        <v>9</v>
      </c>
      <c r="E12" s="197">
        <v>40849</v>
      </c>
      <c r="F12" t="s">
        <v>170</v>
      </c>
      <c r="G12">
        <v>9</v>
      </c>
    </row>
    <row r="13" spans="1:7" ht="12.75">
      <c r="A13" s="197">
        <v>40855</v>
      </c>
      <c r="B13" t="s">
        <v>170</v>
      </c>
      <c r="C13">
        <v>10</v>
      </c>
      <c r="E13" s="197">
        <v>40856</v>
      </c>
      <c r="F13" t="s">
        <v>170</v>
      </c>
      <c r="G13">
        <v>10</v>
      </c>
    </row>
    <row r="14" spans="1:8" ht="12.75">
      <c r="A14" s="201">
        <v>40862</v>
      </c>
      <c r="B14" s="30" t="s">
        <v>305</v>
      </c>
      <c r="C14" s="30">
        <v>11</v>
      </c>
      <c r="D14" s="30"/>
      <c r="E14" s="201">
        <v>40863</v>
      </c>
      <c r="F14" s="30" t="s">
        <v>170</v>
      </c>
      <c r="G14" s="30">
        <v>11</v>
      </c>
      <c r="H14" s="30"/>
    </row>
    <row r="15" spans="1:8" ht="12.75">
      <c r="A15" s="201">
        <v>40869</v>
      </c>
      <c r="B15" s="30" t="s">
        <v>170</v>
      </c>
      <c r="C15" s="30">
        <v>12</v>
      </c>
      <c r="D15" s="30"/>
      <c r="E15" s="202">
        <v>40870</v>
      </c>
      <c r="F15" s="30" t="s">
        <v>170</v>
      </c>
      <c r="G15" s="30">
        <v>12</v>
      </c>
      <c r="H15" s="30"/>
    </row>
    <row r="16" spans="1:8" ht="13.5" thickBot="1">
      <c r="A16" s="201">
        <v>40876</v>
      </c>
      <c r="B16" s="30" t="s">
        <v>242</v>
      </c>
      <c r="C16" s="30">
        <v>13</v>
      </c>
      <c r="D16" s="30"/>
      <c r="E16" s="199">
        <v>40877</v>
      </c>
      <c r="F16" s="126" t="s">
        <v>273</v>
      </c>
      <c r="G16" s="196">
        <v>13</v>
      </c>
      <c r="H16" s="30"/>
    </row>
    <row r="17" spans="1:6" ht="12.75">
      <c r="A17" s="197">
        <v>40883</v>
      </c>
      <c r="B17" s="218" t="s">
        <v>241</v>
      </c>
      <c r="C17" s="59">
        <v>14</v>
      </c>
      <c r="E17" s="197">
        <v>40884</v>
      </c>
      <c r="F17" s="114" t="s">
        <v>171</v>
      </c>
    </row>
    <row r="18" spans="1:7" ht="13.5" thickBot="1">
      <c r="A18" s="199">
        <v>40890</v>
      </c>
      <c r="B18" s="126" t="s">
        <v>273</v>
      </c>
      <c r="C18" s="203">
        <v>15</v>
      </c>
      <c r="E18" s="197">
        <v>40891</v>
      </c>
      <c r="F18" t="s">
        <v>170</v>
      </c>
      <c r="G18">
        <v>14</v>
      </c>
    </row>
    <row r="19" spans="1:7" s="30" customFormat="1" ht="12.75">
      <c r="A19" s="201">
        <v>40897</v>
      </c>
      <c r="B19" s="30" t="s">
        <v>264</v>
      </c>
      <c r="C19" s="59">
        <v>16</v>
      </c>
      <c r="E19" s="197">
        <v>40898</v>
      </c>
      <c r="F19" t="s">
        <v>170</v>
      </c>
      <c r="G19">
        <v>15</v>
      </c>
    </row>
    <row r="20" spans="1:6" s="30" customFormat="1" ht="12.75">
      <c r="A20" s="200">
        <v>40904</v>
      </c>
      <c r="B20" s="114" t="s">
        <v>174</v>
      </c>
      <c r="E20" s="197">
        <v>40905</v>
      </c>
      <c r="F20" s="114" t="s">
        <v>174</v>
      </c>
    </row>
    <row r="21" spans="1:7" ht="12.75">
      <c r="A21" s="175">
        <v>40911</v>
      </c>
      <c r="B21" t="s">
        <v>170</v>
      </c>
      <c r="C21" s="59">
        <v>17</v>
      </c>
      <c r="E21" s="197">
        <v>40912</v>
      </c>
      <c r="F21" t="s">
        <v>170</v>
      </c>
      <c r="G21">
        <v>16</v>
      </c>
    </row>
    <row r="22" spans="1:7" ht="12.75">
      <c r="A22" s="197">
        <v>40918</v>
      </c>
      <c r="B22" t="s">
        <v>170</v>
      </c>
      <c r="C22" s="59">
        <v>18</v>
      </c>
      <c r="E22" s="197">
        <v>40919</v>
      </c>
      <c r="F22" t="s">
        <v>170</v>
      </c>
      <c r="G22">
        <v>17</v>
      </c>
    </row>
    <row r="23" spans="1:7" ht="12.75">
      <c r="A23" s="197">
        <v>40925</v>
      </c>
      <c r="B23" t="s">
        <v>170</v>
      </c>
      <c r="C23" s="59">
        <v>19</v>
      </c>
      <c r="E23" s="197">
        <v>40926</v>
      </c>
      <c r="F23" t="s">
        <v>170</v>
      </c>
      <c r="G23">
        <v>18</v>
      </c>
    </row>
    <row r="24" spans="1:7" ht="12.75">
      <c r="A24" s="197">
        <v>40932</v>
      </c>
      <c r="B24" t="s">
        <v>170</v>
      </c>
      <c r="C24" s="59">
        <v>20</v>
      </c>
      <c r="E24" s="197">
        <v>40933</v>
      </c>
      <c r="F24" t="s">
        <v>170</v>
      </c>
      <c r="G24">
        <v>19</v>
      </c>
    </row>
    <row r="25" spans="1:7" ht="12.75">
      <c r="A25" s="197">
        <v>40209</v>
      </c>
      <c r="B25" t="s">
        <v>170</v>
      </c>
      <c r="C25" s="59">
        <v>21</v>
      </c>
      <c r="E25" s="197">
        <v>40940</v>
      </c>
      <c r="F25" t="s">
        <v>170</v>
      </c>
      <c r="G25">
        <v>20</v>
      </c>
    </row>
    <row r="26" spans="1:6" ht="12.75">
      <c r="A26" s="197">
        <v>40946</v>
      </c>
      <c r="B26" s="198" t="s">
        <v>263</v>
      </c>
      <c r="C26" s="59">
        <v>22</v>
      </c>
      <c r="E26" s="197">
        <v>40947</v>
      </c>
      <c r="F26" s="114" t="s">
        <v>172</v>
      </c>
    </row>
    <row r="27" spans="1:7" ht="12.75">
      <c r="A27" s="197">
        <v>40953</v>
      </c>
      <c r="B27" t="s">
        <v>170</v>
      </c>
      <c r="C27" s="59">
        <v>23</v>
      </c>
      <c r="E27" s="197">
        <v>40954</v>
      </c>
      <c r="F27" t="s">
        <v>170</v>
      </c>
      <c r="G27">
        <v>21</v>
      </c>
    </row>
    <row r="28" spans="1:7" ht="12.75">
      <c r="A28" s="197">
        <v>40960</v>
      </c>
      <c r="B28" t="s">
        <v>170</v>
      </c>
      <c r="C28" s="59">
        <v>24</v>
      </c>
      <c r="E28" s="197">
        <v>40961</v>
      </c>
      <c r="F28" t="s">
        <v>170</v>
      </c>
      <c r="G28">
        <v>22</v>
      </c>
    </row>
    <row r="29" spans="1:7" ht="12.75">
      <c r="A29" s="197">
        <v>40967</v>
      </c>
      <c r="B29" s="198" t="s">
        <v>242</v>
      </c>
      <c r="C29" s="59">
        <v>25</v>
      </c>
      <c r="E29" s="197">
        <v>40968</v>
      </c>
      <c r="F29" t="s">
        <v>170</v>
      </c>
      <c r="G29">
        <v>23</v>
      </c>
    </row>
    <row r="30" spans="1:7" ht="12.75">
      <c r="A30" s="197">
        <v>40974</v>
      </c>
      <c r="B30" t="s">
        <v>170</v>
      </c>
      <c r="C30" s="59">
        <v>26</v>
      </c>
      <c r="E30" s="197">
        <v>40975</v>
      </c>
      <c r="F30" t="s">
        <v>170</v>
      </c>
      <c r="G30">
        <v>24</v>
      </c>
    </row>
    <row r="31" spans="1:7" ht="12.75">
      <c r="A31" s="197">
        <v>40981</v>
      </c>
      <c r="B31" t="s">
        <v>170</v>
      </c>
      <c r="C31" s="59">
        <v>27</v>
      </c>
      <c r="E31" s="197">
        <v>40982</v>
      </c>
      <c r="F31" t="s">
        <v>170</v>
      </c>
      <c r="G31">
        <v>25</v>
      </c>
    </row>
    <row r="32" spans="1:7" ht="12.75">
      <c r="A32" s="197">
        <v>40988</v>
      </c>
      <c r="B32" t="s">
        <v>170</v>
      </c>
      <c r="C32" s="59">
        <v>28</v>
      </c>
      <c r="E32" s="197">
        <v>40989</v>
      </c>
      <c r="F32" t="s">
        <v>170</v>
      </c>
      <c r="G32">
        <v>26</v>
      </c>
    </row>
    <row r="33" spans="1:6" ht="12.75">
      <c r="A33" s="197">
        <v>40995</v>
      </c>
      <c r="B33" t="s">
        <v>170</v>
      </c>
      <c r="C33" s="59">
        <v>29</v>
      </c>
      <c r="E33" s="197">
        <v>40996</v>
      </c>
      <c r="F33" s="114" t="s">
        <v>266</v>
      </c>
    </row>
    <row r="34" spans="1:6" ht="12.75">
      <c r="A34" s="197">
        <v>41002</v>
      </c>
      <c r="B34" t="s">
        <v>170</v>
      </c>
      <c r="C34" s="59">
        <v>30</v>
      </c>
      <c r="E34" s="197">
        <v>41003</v>
      </c>
      <c r="F34" s="114" t="s">
        <v>267</v>
      </c>
    </row>
    <row r="35" spans="1:6" ht="12.75">
      <c r="A35" s="197">
        <v>41009</v>
      </c>
      <c r="C35" s="59"/>
      <c r="E35" s="197">
        <v>41010</v>
      </c>
      <c r="F35" s="114" t="s">
        <v>268</v>
      </c>
    </row>
    <row r="36" spans="1:5" ht="12.75">
      <c r="A36" s="197">
        <v>41016</v>
      </c>
      <c r="B36" s="114"/>
      <c r="E36" s="197">
        <v>41017</v>
      </c>
    </row>
    <row r="37" spans="1:5" ht="12.75">
      <c r="A37" s="197">
        <v>41023</v>
      </c>
      <c r="E37" s="197">
        <v>41024</v>
      </c>
    </row>
    <row r="38" spans="1:6" ht="12.75">
      <c r="A38" s="197">
        <v>41030</v>
      </c>
      <c r="B38" s="114" t="s">
        <v>265</v>
      </c>
      <c r="E38" s="197">
        <v>41031</v>
      </c>
      <c r="F38" s="114" t="s">
        <v>265</v>
      </c>
    </row>
    <row r="39" spans="1:5" ht="12.75">
      <c r="A39" s="197">
        <v>41037</v>
      </c>
      <c r="E39" s="197">
        <v>41038</v>
      </c>
    </row>
    <row r="40" spans="1:6" ht="12.75">
      <c r="A40" s="197">
        <v>41044</v>
      </c>
      <c r="E40" s="197">
        <v>41045</v>
      </c>
      <c r="F40" s="114"/>
    </row>
    <row r="41" spans="1:5" ht="12.75">
      <c r="A41" s="197">
        <v>41051</v>
      </c>
      <c r="E41" s="197">
        <v>41052</v>
      </c>
    </row>
    <row r="42" spans="1:5" ht="12.75">
      <c r="A42" s="197">
        <v>41058</v>
      </c>
      <c r="B42" s="114"/>
      <c r="E42" s="197">
        <v>41059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Click</cp:lastModifiedBy>
  <cp:lastPrinted>2011-06-21T10:56:26Z</cp:lastPrinted>
  <dcterms:created xsi:type="dcterms:W3CDTF">2007-05-22T10:28:23Z</dcterms:created>
  <dcterms:modified xsi:type="dcterms:W3CDTF">2012-04-20T18:43:33Z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